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etti" sheetId="1" r:id="rId3"/>
    <sheet state="visible" name="Micro" sheetId="2" r:id="rId4"/>
    <sheet state="visible" name="Mini" sheetId="3" r:id="rId5"/>
    <sheet state="visible" name="Junior 60" sheetId="4" r:id="rId6"/>
    <sheet state="visible" name="Junior 125" sheetId="5" r:id="rId7"/>
    <sheet state="visible" name="Senior 125" sheetId="6" r:id="rId8"/>
    <sheet state="visible" name="KZ2" sheetId="7" r:id="rId9"/>
    <sheet state="visible" name="Regler" sheetId="8" r:id="rId10"/>
    <sheet state="visible" name="Statistik" sheetId="9" r:id="rId11"/>
  </sheets>
  <definedNames>
    <definedName name="S125deltagare">#REF!</definedName>
    <definedName name="Topp11">#REF!</definedName>
  </definedNames>
  <calcPr/>
</workbook>
</file>

<file path=xl/sharedStrings.xml><?xml version="1.0" encoding="utf-8"?>
<sst xmlns="http://schemas.openxmlformats.org/spreadsheetml/2006/main" count="2279" uniqueCount="409">
  <si>
    <t>Norrlandscupen i karting 2021 Cadetti</t>
  </si>
  <si>
    <t>Anmälda som kan få slutpris</t>
  </si>
  <si>
    <t>Minst 3 tävlingar inför finalen</t>
  </si>
  <si>
    <t>Startnr.</t>
  </si>
  <si>
    <t>Förnamn</t>
  </si>
  <si>
    <t>Efternamn</t>
  </si>
  <si>
    <t>Klubb</t>
  </si>
  <si>
    <t>Nation</t>
  </si>
  <si>
    <t>VMF NC3</t>
  </si>
  <si>
    <t>VMF NC4</t>
  </si>
  <si>
    <t>LMS NC2</t>
  </si>
  <si>
    <t>LMK NC1</t>
  </si>
  <si>
    <t>SMS NC7</t>
  </si>
  <si>
    <t>SMS NC8</t>
  </si>
  <si>
    <t>PMS Final</t>
  </si>
  <si>
    <t>Tävlingar</t>
  </si>
  <si>
    <t>NC-pokal</t>
  </si>
  <si>
    <t>Harry</t>
  </si>
  <si>
    <t>Lindholm</t>
  </si>
  <si>
    <t>Skellefteå MS</t>
  </si>
  <si>
    <t>Swe</t>
  </si>
  <si>
    <t>x</t>
  </si>
  <si>
    <t>Edith</t>
  </si>
  <si>
    <t>Henriksson</t>
  </si>
  <si>
    <t>Luleå MS</t>
  </si>
  <si>
    <t>Dante</t>
  </si>
  <si>
    <t>Svanberg</t>
  </si>
  <si>
    <t>William</t>
  </si>
  <si>
    <t>Emmoth</t>
  </si>
  <si>
    <t>Anton</t>
  </si>
  <si>
    <t>Pettersson</t>
  </si>
  <si>
    <t>Piteå MS</t>
  </si>
  <si>
    <t>Elliot</t>
  </si>
  <si>
    <t>Ahlqvist</t>
  </si>
  <si>
    <t>VKRC Ö-vik</t>
  </si>
  <si>
    <t>Axel</t>
  </si>
  <si>
    <t>Karlsson</t>
  </si>
  <si>
    <t>Jämtlands MK</t>
  </si>
  <si>
    <t>Saga</t>
  </si>
  <si>
    <t>Palmgren</t>
  </si>
  <si>
    <t>Nellie</t>
  </si>
  <si>
    <t>Edlund</t>
  </si>
  <si>
    <t>Julinna</t>
  </si>
  <si>
    <t>Jennerfors Wollbro</t>
  </si>
  <si>
    <t>Signy</t>
  </si>
  <si>
    <t>Gidlund</t>
  </si>
  <si>
    <t>Decibel</t>
  </si>
  <si>
    <t>Kaewsit</t>
  </si>
  <si>
    <t>Loui</t>
  </si>
  <si>
    <t>Elvira</t>
  </si>
  <si>
    <t>Åneskog</t>
  </si>
  <si>
    <t>Samuel</t>
  </si>
  <si>
    <t>Holmström</t>
  </si>
  <si>
    <t>Slutgiltig 2021-08-28. Rättelser: alfjac@hotmail.com</t>
  </si>
  <si>
    <t>Norrlandscupen i karting 2021 Micro</t>
  </si>
  <si>
    <t>PMS Förfinal</t>
  </si>
  <si>
    <t>-avräkn. 2</t>
  </si>
  <si>
    <t>-avräkn. 1</t>
  </si>
  <si>
    <t>Totalt</t>
  </si>
  <si>
    <t>Finaler</t>
  </si>
  <si>
    <t>(2 avräkn.)</t>
  </si>
  <si>
    <t>plac.</t>
  </si>
  <si>
    <t>(1 avräkn.)</t>
  </si>
  <si>
    <t>(0 avräkn.)</t>
  </si>
  <si>
    <t>1:a</t>
  </si>
  <si>
    <t>2:a</t>
  </si>
  <si>
    <t>3:a</t>
  </si>
  <si>
    <t>4:a</t>
  </si>
  <si>
    <t>5:a</t>
  </si>
  <si>
    <t>6:a</t>
  </si>
  <si>
    <t>7:a</t>
  </si>
  <si>
    <t>8:a</t>
  </si>
  <si>
    <t>9:a</t>
  </si>
  <si>
    <t>10:a</t>
  </si>
  <si>
    <t>11:a</t>
  </si>
  <si>
    <t>12:a</t>
  </si>
  <si>
    <t>13:e</t>
  </si>
  <si>
    <t>14:e</t>
  </si>
  <si>
    <t>15:e</t>
  </si>
  <si>
    <t>16:e</t>
  </si>
  <si>
    <t>17:e</t>
  </si>
  <si>
    <t>18:e</t>
  </si>
  <si>
    <t>19:e</t>
  </si>
  <si>
    <t>20:e</t>
  </si>
  <si>
    <t>21:a</t>
  </si>
  <si>
    <t>22:a</t>
  </si>
  <si>
    <t>23:e</t>
  </si>
  <si>
    <t>24:e</t>
  </si>
  <si>
    <t>25:e</t>
  </si>
  <si>
    <t>26:e</t>
  </si>
  <si>
    <t>27:e</t>
  </si>
  <si>
    <t>28:e</t>
  </si>
  <si>
    <t>29:e</t>
  </si>
  <si>
    <t>30:e</t>
  </si>
  <si>
    <t>31:a</t>
  </si>
  <si>
    <t>32:a</t>
  </si>
  <si>
    <t>33:e</t>
  </si>
  <si>
    <t>34:e</t>
  </si>
  <si>
    <t>35:e</t>
  </si>
  <si>
    <t>36:e</t>
  </si>
  <si>
    <t>37:e</t>
  </si>
  <si>
    <t>38:e</t>
  </si>
  <si>
    <t>39:e</t>
  </si>
  <si>
    <t>40:e</t>
  </si>
  <si>
    <t>Diskvalificerad</t>
  </si>
  <si>
    <t>Plac.</t>
  </si>
  <si>
    <t>Frans</t>
  </si>
  <si>
    <t>Hopkins</t>
  </si>
  <si>
    <t>Linus</t>
  </si>
  <si>
    <t>Sjödin</t>
  </si>
  <si>
    <t>Albin</t>
  </si>
  <si>
    <t>Rossander</t>
  </si>
  <si>
    <t>Arvid</t>
  </si>
  <si>
    <t>Oliver</t>
  </si>
  <si>
    <t>Rönnbäck</t>
  </si>
  <si>
    <t>Valter</t>
  </si>
  <si>
    <t>Hägglöf</t>
  </si>
  <si>
    <t>Eriksson</t>
  </si>
  <si>
    <t>Julian</t>
  </si>
  <si>
    <t>Jennerfors Vollbro</t>
  </si>
  <si>
    <t>Adrian</t>
  </si>
  <si>
    <t>Mikalsen</t>
  </si>
  <si>
    <t>Bodö Gokartklubb</t>
  </si>
  <si>
    <t>Nor</t>
  </si>
  <si>
    <t>Elias</t>
  </si>
  <si>
    <t>Wikström</t>
  </si>
  <si>
    <t>Hugo</t>
  </si>
  <si>
    <t>Edberg</t>
  </si>
  <si>
    <t>Umeå AK</t>
  </si>
  <si>
    <t>Felix</t>
  </si>
  <si>
    <t>Dagertun</t>
  </si>
  <si>
    <t>Noel</t>
  </si>
  <si>
    <t>Granström</t>
  </si>
  <si>
    <t>Kjell</t>
  </si>
  <si>
    <t>Hjertman</t>
  </si>
  <si>
    <t>Lukas</t>
  </si>
  <si>
    <t>Carlström</t>
  </si>
  <si>
    <t>Isa</t>
  </si>
  <si>
    <t>Nilsson</t>
  </si>
  <si>
    <t>Sixten</t>
  </si>
  <si>
    <t>Strömberg</t>
  </si>
  <si>
    <t>Vendla</t>
  </si>
  <si>
    <t>Widz</t>
  </si>
  <si>
    <t>Alexander</t>
  </si>
  <si>
    <t>Bronder</t>
  </si>
  <si>
    <t xml:space="preserve"> </t>
  </si>
  <si>
    <t>Sigge</t>
  </si>
  <si>
    <t>Nordin</t>
  </si>
  <si>
    <t>Noah</t>
  </si>
  <si>
    <t>Konrad</t>
  </si>
  <si>
    <t>Börli</t>
  </si>
  <si>
    <t>Linnea Madelen</t>
  </si>
  <si>
    <t>Aadahl</t>
  </si>
  <si>
    <t>Lucas</t>
  </si>
  <si>
    <t>Gustafsson</t>
  </si>
  <si>
    <t>Lycksele MK</t>
  </si>
  <si>
    <t>Norrlandscupen i karting 2021 Mini</t>
  </si>
  <si>
    <t>Edwin</t>
  </si>
  <si>
    <t>Bernhardtson</t>
  </si>
  <si>
    <t>Ville</t>
  </si>
  <si>
    <t>Häggkvist</t>
  </si>
  <si>
    <t>Leo</t>
  </si>
  <si>
    <t>Lembäck</t>
  </si>
  <si>
    <t>SHRA Sundsvall</t>
  </si>
  <si>
    <t>Vira</t>
  </si>
  <si>
    <t>Callenberg</t>
  </si>
  <si>
    <t>Colin</t>
  </si>
  <si>
    <t>Abrahamsson</t>
  </si>
  <si>
    <t>Emil</t>
  </si>
  <si>
    <t>Berg</t>
  </si>
  <si>
    <t>Fredriksson</t>
  </si>
  <si>
    <t>Lovis</t>
  </si>
  <si>
    <t>Savanna</t>
  </si>
  <si>
    <t>Dahlkvist</t>
  </si>
  <si>
    <t>Lilly</t>
  </si>
  <si>
    <t>Bonnie</t>
  </si>
  <si>
    <t>Ibrahim</t>
  </si>
  <si>
    <t>Al-Mansoury</t>
  </si>
  <si>
    <t>Sammeli</t>
  </si>
  <si>
    <t>Vuollerims MF</t>
  </si>
  <si>
    <t>Johansson</t>
  </si>
  <si>
    <t>Henry</t>
  </si>
  <si>
    <t>Öbrand</t>
  </si>
  <si>
    <t>Westlund</t>
  </si>
  <si>
    <t>August</t>
  </si>
  <si>
    <t>Norrlandscupen i karting 2021 Junior 60</t>
  </si>
  <si>
    <t>Nordberg</t>
  </si>
  <si>
    <t>Alfons</t>
  </si>
  <si>
    <t>Lithner</t>
  </si>
  <si>
    <t>Mio</t>
  </si>
  <si>
    <t>Olert</t>
  </si>
  <si>
    <t>Åberg</t>
  </si>
  <si>
    <t>Max</t>
  </si>
  <si>
    <t>Nelli</t>
  </si>
  <si>
    <t>Eddie</t>
  </si>
  <si>
    <t>Theo</t>
  </si>
  <si>
    <t>Stenlund</t>
  </si>
  <si>
    <t>Alex</t>
  </si>
  <si>
    <t>Vikman</t>
  </si>
  <si>
    <t>Aston</t>
  </si>
  <si>
    <t>Jonsson</t>
  </si>
  <si>
    <t/>
  </si>
  <si>
    <t>Norrlandscupen i karting 2021 Junior 125</t>
  </si>
  <si>
    <t>Viktor</t>
  </si>
  <si>
    <t>Larsson</t>
  </si>
  <si>
    <t>Nordgren</t>
  </si>
  <si>
    <t>Eliasson</t>
  </si>
  <si>
    <t>Åke</t>
  </si>
  <si>
    <t>Wetter</t>
  </si>
  <si>
    <t>Knut</t>
  </si>
  <si>
    <t>Norberg</t>
  </si>
  <si>
    <t>Sebastian</t>
  </si>
  <si>
    <t>Stenberg</t>
  </si>
  <si>
    <t>Ebba</t>
  </si>
  <si>
    <t>Mårtensson</t>
  </si>
  <si>
    <t>Liam</t>
  </si>
  <si>
    <t>Sohlberg</t>
  </si>
  <si>
    <t>Djärv</t>
  </si>
  <si>
    <t>Isabell</t>
  </si>
  <si>
    <t>Löfgren</t>
  </si>
  <si>
    <t>Lili</t>
  </si>
  <si>
    <t>Näslund</t>
  </si>
  <si>
    <t>Emina</t>
  </si>
  <si>
    <t>Ella</t>
  </si>
  <si>
    <t>Gafvelin</t>
  </si>
  <si>
    <t>Oskar</t>
  </si>
  <si>
    <t>Lif</t>
  </si>
  <si>
    <t>Linnea</t>
  </si>
  <si>
    <t>Viggo</t>
  </si>
  <si>
    <t>Melissa</t>
  </si>
  <si>
    <t>Häreby</t>
  </si>
  <si>
    <t>Bergs MK</t>
  </si>
  <si>
    <t>Daniil</t>
  </si>
  <si>
    <t>Solstad</t>
  </si>
  <si>
    <t>Isak</t>
  </si>
  <si>
    <t>Westung</t>
  </si>
  <si>
    <t>Martin</t>
  </si>
  <si>
    <t>Gästförare:</t>
  </si>
  <si>
    <t>Herman</t>
  </si>
  <si>
    <t>Rättviks Racing Klubb</t>
  </si>
  <si>
    <t>plac. 10</t>
  </si>
  <si>
    <t>plac. 9</t>
  </si>
  <si>
    <t>Norrlandscupen i karting 2021 Senior 125</t>
  </si>
  <si>
    <t>Alfred</t>
  </si>
  <si>
    <t>Jakobsson</t>
  </si>
  <si>
    <t>plac. 3</t>
  </si>
  <si>
    <t>Marvin</t>
  </si>
  <si>
    <t>plac. 1</t>
  </si>
  <si>
    <t>Sofia</t>
  </si>
  <si>
    <t>Carlsson</t>
  </si>
  <si>
    <t>Ceilia</t>
  </si>
  <si>
    <t>Forsberg</t>
  </si>
  <si>
    <t>plac. 2</t>
  </si>
  <si>
    <t>Forsman</t>
  </si>
  <si>
    <t>Victor</t>
  </si>
  <si>
    <t>Kemi</t>
  </si>
  <si>
    <t>Niklas</t>
  </si>
  <si>
    <t>Rudolfsson</t>
  </si>
  <si>
    <t>plac. 4</t>
  </si>
  <si>
    <t>Pasi</t>
  </si>
  <si>
    <t>Juntikka</t>
  </si>
  <si>
    <t>plac. 5</t>
  </si>
  <si>
    <t>Tilda</t>
  </si>
  <si>
    <t>Melinda</t>
  </si>
  <si>
    <t>Öberg</t>
  </si>
  <si>
    <t>Inställd</t>
  </si>
  <si>
    <t>**</t>
  </si>
  <si>
    <t>*</t>
  </si>
  <si>
    <t>* = Notering: För få tävlingar med NC-status har körts för att förarna ska få slutprispokaler.</t>
  </si>
  <si>
    <t>** = Notering: För få startande i klassen för att NC-poäng ska delas ut i tävlingen.</t>
  </si>
  <si>
    <t>Norrlandscupen i karting 2021 KZ2</t>
  </si>
  <si>
    <t>Daniel</t>
  </si>
  <si>
    <t>Rasmus</t>
  </si>
  <si>
    <t>Wikgren</t>
  </si>
  <si>
    <t>Eklund</t>
  </si>
  <si>
    <t>Petter</t>
  </si>
  <si>
    <t>Fahlman</t>
  </si>
  <si>
    <t>Rustan</t>
  </si>
  <si>
    <t>Holm Olson</t>
  </si>
  <si>
    <t>Christoffer</t>
  </si>
  <si>
    <t>Mikael</t>
  </si>
  <si>
    <t>Hägglund</t>
  </si>
  <si>
    <t>Qvarnlöf</t>
  </si>
  <si>
    <t>Tony</t>
  </si>
  <si>
    <t>163</t>
  </si>
  <si>
    <t>Tommy</t>
  </si>
  <si>
    <t>Olov</t>
  </si>
  <si>
    <t>Östergren</t>
  </si>
  <si>
    <t>Christer</t>
  </si>
  <si>
    <t>Regler ur Norrlandscupreglementet 2021</t>
  </si>
  <si>
    <r>
      <rPr>
        <rFont val="Arial"/>
        <b/>
        <color rgb="FF000000"/>
        <sz val="12.0"/>
      </rPr>
      <t>5.</t>
    </r>
    <r>
      <rPr>
        <rFont val="Times New Roman"/>
        <b/>
        <color rgb="FF000000"/>
        <sz val="12.0"/>
      </rPr>
      <t xml:space="preserve">                  </t>
    </r>
    <r>
      <rPr>
        <rFont val="Arial"/>
        <b/>
        <color rgb="FF000000"/>
        <sz val="12.0"/>
      </rPr>
      <t>Poängberäkning av serieresultat</t>
    </r>
  </si>
  <si>
    <t>5.1               NC-deltagande klubb</t>
  </si>
  <si>
    <t>NC-deltagande klubb avser de klubbar som har betalat avgift för NC i rätt tid.</t>
  </si>
  <si>
    <t>5.2               NC-status</t>
  </si>
  <si>
    <t>Det krävs minst sex (6) stycken anmälda deltagare från NC-deltagande klubb vid NC-tävling</t>
  </si>
  <si>
    <t xml:space="preserve">   för att klassen ska få NC-status och tävlingen medräknas i NC-serien för säsongen. </t>
  </si>
  <si>
    <t>Med anmäld deltagare avses att vederbörande betalat startavgift och besiktigat in kart till tävling.</t>
  </si>
  <si>
    <t>5.3               Deltagares erhållande av NC-seriepoäng</t>
  </si>
  <si>
    <t>NC-seriepoäng delas ut enligt Tabell 1 till deltagare från NC-deltagande klubb</t>
  </si>
  <si>
    <t xml:space="preserve">   enligt placeringsordning i tävling efter exkluderande av deltagare utom tävlan i NC-tävling.</t>
  </si>
  <si>
    <t>Segrare</t>
  </si>
  <si>
    <t>2:a plats</t>
  </si>
  <si>
    <t>3:plats</t>
  </si>
  <si>
    <t>4:e plats, osv..</t>
  </si>
  <si>
    <t>Deltävling</t>
  </si>
  <si>
    <t>Final</t>
  </si>
  <si>
    <t>41 poäng</t>
  </si>
  <si>
    <t>39 poäng</t>
  </si>
  <si>
    <t>38 poäng</t>
  </si>
  <si>
    <t>37 poäng, osv..</t>
  </si>
  <si>
    <t>Finaltävling</t>
  </si>
  <si>
    <t>Förfinal</t>
  </si>
  <si>
    <t>Tabell 1. Seriepoäng</t>
  </si>
  <si>
    <t>5.4               Avräkning av seriepoäng</t>
  </si>
  <si>
    <t>Varje deltagare som kvalificerat sig för slutpris i NC ska avräkna seriepoäng från sammanställningen enligt följande:</t>
  </si>
  <si>
    <t>Vid minst fyra (4) stycken genomförda tävlingar med NC-status avräknas en seriepoäng från en tävling.</t>
  </si>
  <si>
    <t>Vid sju (7) stycken genomförda tävlingar eller fler med NC-status, avräknas två seriepoäng.</t>
  </si>
  <si>
    <t>De två avräknade seriepoängen får härvid avräknas från två deltävlingar ELLER</t>
  </si>
  <si>
    <t xml:space="preserve">   en deltävling och ena finaltävlingens seriepoäng ELLER finaltävlingens båda seriepoäng.</t>
  </si>
  <si>
    <t>OBS! Seriepoäng i tävling där deltagare bestraffas med uteslutning ur tävling får inte räknas bort.</t>
  </si>
  <si>
    <t>5.5               Poängsammanställning och slutresultat</t>
  </si>
  <si>
    <t>Summan seriepoäng efter avräkning enligt punkt 5.5 ovan, avgör slutplacering i NC-serien.</t>
  </si>
  <si>
    <t>Högsta poängsumman är segrare, näst högsta 2:a osv. Vid lika poäng sker särskiljning enligt följande:</t>
  </si>
  <si>
    <r>
      <rPr>
        <rFont val="Arial"/>
        <color rgb="FF000000"/>
      </rPr>
      <t>A.</t>
    </r>
    <r>
      <rPr>
        <rFont val="Times New Roman"/>
        <color rgb="FF000000"/>
        <sz val="7.0"/>
      </rPr>
      <t xml:space="preserve">    </t>
    </r>
    <r>
      <rPr>
        <rFont val="Arial"/>
        <color rgb="FF000000"/>
      </rPr>
      <t>Förare med flest antal 41 poängs serieresultat , därnäst 39 poängs serieresultat, osv.</t>
    </r>
  </si>
  <si>
    <r>
      <rPr>
        <rFont val="Arial"/>
        <color rgb="FF000000"/>
      </rPr>
      <t>B.</t>
    </r>
    <r>
      <rPr>
        <rFont val="Times New Roman"/>
        <color rgb="FF000000"/>
        <sz val="7.0"/>
      </rPr>
      <t xml:space="preserve">    </t>
    </r>
    <r>
      <rPr>
        <rFont val="Arial"/>
        <color rgb="FF000000"/>
        <sz val="10.0"/>
      </rPr>
      <t>Om särskiljning ej kan ske enligt punkt A ovan, skall den föraren med bäst placering i senaste</t>
    </r>
  </si>
  <si>
    <t xml:space="preserve">         inbördes mötet i NC-tävling placeras först.</t>
  </si>
  <si>
    <t>5.6               Kontroll av poängställning</t>
  </si>
  <si>
    <t>NC-finalarrangerande klubb ansvarar för att kontrollera poängställningen i NC-serien.</t>
  </si>
  <si>
    <t>5.7               Slutpriser i Norrlandscupen</t>
  </si>
  <si>
    <t>Deltagare från NC-deltagande klubb skall ha placerat sig i minst fyra (4) arrangerade och</t>
  </si>
  <si>
    <t xml:space="preserve">   genomförda NC-tävlingar med NC-status i samma klass för att erhålla slutpris i NC.</t>
  </si>
  <si>
    <t>Dock skall alla som deltagit i tävling med NC-status och som erhållit seriepoäng i NC</t>
  </si>
  <si>
    <t xml:space="preserve">   tas med i den slutliga, sammanlagda resultatlistan.</t>
  </si>
  <si>
    <t>Arrangör av Finaltävling ansvarar för och arrangerar prisutdelning av slutpriser.</t>
  </si>
  <si>
    <t>På slutprispokaler skall alltid årtal samt placering och tävlingsklass finnas graverat.</t>
  </si>
  <si>
    <t>Cadetti erhåller motsvarande slutprispokal utan notering om placering.</t>
  </si>
  <si>
    <t>Totalsegrare i varje klass erhåller därutöver även segerkrans.</t>
  </si>
  <si>
    <t>Om du tycker att sammanställningen inte stämmer:</t>
  </si>
  <si>
    <t>Kontakta Alfred Jakobsson, Umeå AK eller skicka ett mejl till:</t>
  </si>
  <si>
    <t>alfjac@hotmail.com</t>
  </si>
  <si>
    <t>Tack till Jonathan Arvidsson, Micaela Lundberg, Magnus Åström och Emanuel Dohi för underlag och korrekturläsning.</t>
  </si>
  <si>
    <t>Placering</t>
  </si>
  <si>
    <t>Poäng</t>
  </si>
  <si>
    <t>Arrangörer:</t>
  </si>
  <si>
    <t>NC 3: Vuollerims Motorförening 2021-07-03</t>
  </si>
  <si>
    <t>NC 4: Vuollerims Motorförening 2021-07-04</t>
  </si>
  <si>
    <t>NC 2: Luleå Motorsällskap 2021-07-18</t>
  </si>
  <si>
    <t>INSTÄLLD NC 5: Jämtlands Motorklubb 2021-07-24</t>
  </si>
  <si>
    <t>INSTÄLLD NC 6: Jämtlands Motorklubb 2021-07-25</t>
  </si>
  <si>
    <t>NC 1: Lycksele Motorklubb 2021-08-14</t>
  </si>
  <si>
    <t>NC 7: Skellefteå Motorsällskap 2021-08-21</t>
  </si>
  <si>
    <t>NC 8: Skellefteå Motorsällskap 2021-08-22</t>
  </si>
  <si>
    <t>NC Final: Piteå Motorsällskap 2021-08-28</t>
  </si>
  <si>
    <t>Deltagande klubbar i Norrlandscupen 2021:</t>
  </si>
  <si>
    <t>VKRC Örnsköldsvik</t>
  </si>
  <si>
    <t>Samtliga förare</t>
  </si>
  <si>
    <t>NC-Förare</t>
  </si>
  <si>
    <t>Startande per tävling</t>
  </si>
  <si>
    <t>Slutpokaler</t>
  </si>
  <si>
    <t>Micro</t>
  </si>
  <si>
    <t>Junior 125</t>
  </si>
  <si>
    <t>Mini</t>
  </si>
  <si>
    <t>KZ2</t>
  </si>
  <si>
    <t>Cadetti</t>
  </si>
  <si>
    <t>Junior 60</t>
  </si>
  <si>
    <t>Senior 125</t>
  </si>
  <si>
    <t>Förare per klass</t>
  </si>
  <si>
    <t>Övriga</t>
  </si>
  <si>
    <t>Förare per klubb</t>
  </si>
  <si>
    <t>Norrlandscupen Deltagarstatistik 2021</t>
  </si>
  <si>
    <t>NC Förare</t>
  </si>
  <si>
    <t>Alla</t>
  </si>
  <si>
    <t>POKALER</t>
  </si>
  <si>
    <t>VMF</t>
  </si>
  <si>
    <t>LMS</t>
  </si>
  <si>
    <t>JMK</t>
  </si>
  <si>
    <t>LMK</t>
  </si>
  <si>
    <t>SMS</t>
  </si>
  <si>
    <t>PMS</t>
  </si>
  <si>
    <t>TOTAL</t>
  </si>
  <si>
    <t>Antal</t>
  </si>
  <si>
    <t>Förare</t>
  </si>
  <si>
    <t>NC3</t>
  </si>
  <si>
    <t>NC4</t>
  </si>
  <si>
    <t>NC2</t>
  </si>
  <si>
    <t>NC1</t>
  </si>
  <si>
    <t>NC7</t>
  </si>
  <si>
    <t>NC8</t>
  </si>
  <si>
    <t>NC-Final</t>
  </si>
  <si>
    <t>Starter</t>
  </si>
  <si>
    <t>Diff föregående års NC-Tävling</t>
  </si>
  <si>
    <t>Diff föregående år Arrangör</t>
  </si>
  <si>
    <t>Totalt per klubb</t>
  </si>
  <si>
    <t>Diff föregående år</t>
  </si>
  <si>
    <t>Norrlandscupen Deltagarstatistik 2020</t>
  </si>
  <si>
    <t>VKRC</t>
  </si>
  <si>
    <t>UAK</t>
  </si>
  <si>
    <r>
      <rPr>
        <rFont val="Arial"/>
        <color rgb="FF000000"/>
        <sz val="10.0"/>
      </rPr>
      <t>NC1</t>
    </r>
  </si>
  <si>
    <r>
      <rPr>
        <rFont val="Arial"/>
        <color rgb="FF000000"/>
        <sz val="10.0"/>
      </rPr>
      <t>NC2</t>
    </r>
  </si>
  <si>
    <r>
      <rPr>
        <rFont val="Arial"/>
        <color rgb="FF000000"/>
        <sz val="10.0"/>
      </rPr>
      <t>NC3</t>
    </r>
  </si>
  <si>
    <r>
      <rPr>
        <rFont val="Arial"/>
        <color rgb="FF000000"/>
        <sz val="10.0"/>
      </rPr>
      <t>NC5</t>
    </r>
  </si>
  <si>
    <r>
      <rPr>
        <rFont val="Arial"/>
        <color rgb="FF000000"/>
        <sz val="10.0"/>
      </rPr>
      <t>NC6</t>
    </r>
  </si>
  <si>
    <r>
      <rPr>
        <rFont val="Arial"/>
        <color rgb="FF000000"/>
        <sz val="10.0"/>
      </rPr>
      <t>NC7</t>
    </r>
  </si>
  <si>
    <t>SMK Sundsvall</t>
  </si>
  <si>
    <t>Norrlandscupen Deltagarstatistik 2019</t>
  </si>
  <si>
    <t>NC5</t>
  </si>
  <si>
    <t>NC6</t>
  </si>
  <si>
    <t>Norrlandscupen Deltagarstatistik 2018</t>
  </si>
  <si>
    <t>Norrlandscupen Deltagarstatistik 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</si>
</sst>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mm"/>
    <numFmt numFmtId="165" formatCode="d-mmmm"/>
  </numFmts>
  <fonts count="68">
    <font>
      <sz val="10.0"/>
      <color rgb="FF000000"/>
      <name val="Arial"/>
    </font>
    <font>
      <b/>
      <sz val="13.0"/>
      <color rgb="FFFFFFFF"/>
    </font>
    <font>
      <color rgb="FFFFFFFF"/>
    </font>
    <font>
      <color rgb="FFFFFFFF"/>
      <name val="Arial"/>
    </font>
    <font>
      <b/>
      <i/>
      <sz val="10.0"/>
      <color rgb="FFFFFFFF"/>
    </font>
    <font>
      <sz val="9.0"/>
      <color rgb="FFFFFFFF"/>
    </font>
    <font>
      <sz val="7.0"/>
    </font>
    <font>
      <name val="Arial"/>
    </font>
    <font>
      <sz val="6.0"/>
      <name val="Arial"/>
    </font>
    <font>
      <b/>
      <color rgb="FFFFFFFF"/>
    </font>
    <font>
      <b/>
    </font>
    <font>
      <b/>
      <sz val="9.0"/>
      <name val="Arial"/>
    </font>
    <font>
      <b/>
      <i/>
      <sz val="10.0"/>
    </font>
    <font>
      <b/>
      <sz val="6.0"/>
      <name val="Arial"/>
    </font>
    <font/>
    <font>
      <i/>
      <sz val="10.0"/>
    </font>
    <font>
      <sz val="9.0"/>
    </font>
    <font>
      <sz val="10.0"/>
      <name val="Arial"/>
    </font>
    <font>
      <b/>
      <sz val="10.0"/>
      <name val="Arial"/>
    </font>
    <font>
      <b/>
      <sz val="10.0"/>
      <color rgb="FF000000"/>
      <name val="Arial"/>
    </font>
    <font>
      <b/>
      <i/>
      <sz val="10.0"/>
      <name val="Arial"/>
    </font>
    <font>
      <sz val="8.0"/>
      <color rgb="FFFFFFFF"/>
    </font>
    <font>
      <sz val="8.0"/>
    </font>
    <font>
      <sz val="12.0"/>
    </font>
    <font>
      <b/>
      <i/>
      <sz val="8.0"/>
    </font>
    <font>
      <b/>
      <sz val="13.0"/>
    </font>
    <font>
      <b/>
      <sz val="7.0"/>
      <name val="Arial"/>
    </font>
    <font>
      <b/>
      <sz val="9.0"/>
    </font>
    <font>
      <b/>
      <sz val="7.0"/>
    </font>
    <font>
      <sz val="11.0"/>
      <color rgb="FF000000"/>
      <name val="Inconsolata"/>
    </font>
    <font>
      <i/>
      <sz val="9.0"/>
    </font>
    <font>
      <sz val="8.0"/>
      <name val="Arial"/>
    </font>
    <font>
      <sz val="7.0"/>
      <name val="Arial"/>
    </font>
    <font>
      <sz val="9.0"/>
      <name val="Arial"/>
    </font>
    <font>
      <sz val="7.0"/>
      <name val="Inconsolata"/>
    </font>
    <font>
      <b/>
      <color rgb="FFB7B7B7"/>
    </font>
    <font>
      <color rgb="FF666666"/>
    </font>
    <font>
      <sz val="8.0"/>
      <color rgb="FF666666"/>
    </font>
    <font>
      <sz val="12.0"/>
      <color rgb="FF666666"/>
    </font>
    <font>
      <i/>
      <sz val="10.0"/>
      <color rgb="FF666666"/>
    </font>
    <font>
      <sz val="7.0"/>
      <color rgb="FF666666"/>
    </font>
    <font>
      <sz val="9.0"/>
      <color rgb="FF666666"/>
    </font>
    <font>
      <color rgb="FF666666"/>
      <name val="Arial"/>
    </font>
    <font>
      <b/>
      <i/>
      <sz val="10.0"/>
      <color rgb="FF000000"/>
      <name val="Arial"/>
    </font>
    <font>
      <sz val="12.0"/>
      <color rgb="FFFFFFFF"/>
    </font>
    <font>
      <b/>
      <name val="Arial"/>
    </font>
    <font>
      <b/>
      <i/>
      <color rgb="FF000000"/>
      <name val="Arial"/>
    </font>
    <font>
      <b/>
      <color rgb="FF000000"/>
      <name val="Arial"/>
    </font>
    <font>
      <i/>
      <sz val="9.0"/>
      <name val="Arial"/>
    </font>
    <font>
      <b/>
      <sz val="13.0"/>
      <name val="Arial"/>
    </font>
    <font>
      <i/>
      <sz val="10.0"/>
      <name val="Arial"/>
    </font>
    <font>
      <b/>
      <color rgb="FFB7B7B7"/>
      <name val="Arial"/>
    </font>
    <font>
      <i/>
      <sz val="11.0"/>
      <color rgb="FF000000"/>
      <name val="Arial"/>
    </font>
    <font>
      <b/>
      <sz val="12.0"/>
    </font>
    <font>
      <b/>
      <sz val="12.0"/>
      <name val="&quot;Helvetica Neue&quot;"/>
    </font>
    <font>
      <b/>
      <sz val="12.0"/>
      <color rgb="FF000000"/>
      <name val="Arial"/>
    </font>
    <font>
      <name val="&quot;Helvetica Neue&quot;"/>
    </font>
    <font>
      <color rgb="FF000000"/>
      <name val="Arial"/>
    </font>
    <font>
      <i/>
      <sz val="8.0"/>
      <color rgb="FF000000"/>
      <name val="Arial"/>
    </font>
    <font>
      <u/>
      <sz val="12.0"/>
      <color rgb="FF1155CC"/>
    </font>
    <font>
      <sz val="10.0"/>
    </font>
    <font>
      <i/>
    </font>
    <font>
      <b/>
      <sz val="11.0"/>
      <color rgb="FF000000"/>
      <name val="Arial"/>
    </font>
    <font>
      <b/>
      <sz val="10.0"/>
    </font>
    <font>
      <sz val="11.0"/>
      <color rgb="FF000000"/>
      <name val="Arial"/>
    </font>
    <font>
      <sz val="10.0"/>
      <color rgb="FFFF0000"/>
      <name val="Arial"/>
    </font>
    <font>
      <b/>
      <sz val="10.0"/>
      <color rgb="FFFF0000"/>
      <name val="Arial"/>
    </font>
    <font>
      <b/>
      <sz val="11.0"/>
      <color rgb="FFFF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FF0000"/>
        <bgColor rgb="FFFF0000"/>
      </patternFill>
    </fill>
    <fill>
      <patternFill patternType="solid">
        <fgColor rgb="FFFFF3F3"/>
        <bgColor rgb="FFFFF3F3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13">
    <border/>
    <border>
      <right style="thin">
        <color rgb="FF000000"/>
      </right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AAAAAA"/>
      </top>
      <bottom/>
    </border>
    <border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</border>
    <border>
      <left/>
      <right/>
      <top/>
      <bottom/>
    </border>
  </borders>
  <cellStyleXfs count="1">
    <xf borderId="0" fillId="0" fontId="0" numFmtId="0" applyAlignment="1" applyFont="1"/>
  </cellStyleXfs>
  <cellXfs count="25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2" fontId="2" numFmtId="0" xfId="0" applyAlignment="1" applyFont="1">
      <alignment horizontal="left"/>
    </xf>
    <xf borderId="0" fillId="2" fontId="3" numFmtId="164" xfId="0" applyAlignment="1" applyFont="1" applyNumberFormat="1">
      <alignment readingOrder="0"/>
    </xf>
    <xf borderId="0" fillId="2" fontId="3" numFmtId="165" xfId="0" applyAlignment="1" applyFont="1" applyNumberFormat="1">
      <alignment readingOrder="0"/>
    </xf>
    <xf borderId="0" fillId="3" fontId="4" numFmtId="0" xfId="0" applyFill="1" applyFont="1"/>
    <xf borderId="0" fillId="3" fontId="5" numFmtId="0" xfId="0" applyFont="1"/>
    <xf borderId="0" fillId="3" fontId="6" numFmtId="0" xfId="0" applyFont="1"/>
    <xf borderId="0" fillId="3" fontId="7" numFmtId="0" xfId="0" applyAlignment="1" applyFont="1">
      <alignment vertical="bottom"/>
    </xf>
    <xf borderId="0" fillId="0" fontId="8" numFmtId="0" xfId="0" applyAlignment="1" applyFont="1">
      <alignment readingOrder="0" shrinkToFit="0" vertical="center" wrapText="1"/>
    </xf>
    <xf borderId="0" fillId="2" fontId="9" numFmtId="0" xfId="0" applyAlignment="1" applyFont="1">
      <alignment horizontal="center" readingOrder="0"/>
    </xf>
    <xf borderId="0" fillId="2" fontId="9" numFmtId="0" xfId="0" applyAlignment="1" applyFont="1">
      <alignment horizontal="left" readingOrder="0"/>
    </xf>
    <xf borderId="0" fillId="4" fontId="10" numFmtId="0" xfId="0" applyAlignment="1" applyFill="1" applyFont="1">
      <alignment horizontal="center" readingOrder="0" shrinkToFit="0" vertical="center" wrapText="1"/>
    </xf>
    <xf borderId="0" fillId="4" fontId="11" numFmtId="0" xfId="0" applyAlignment="1" applyFont="1">
      <alignment readingOrder="0"/>
    </xf>
    <xf borderId="0" fillId="4" fontId="12" numFmtId="0" xfId="0" applyAlignment="1" applyFont="1">
      <alignment readingOrder="0"/>
    </xf>
    <xf borderId="0" fillId="0" fontId="10" numFmtId="0" xfId="0" applyFont="1"/>
    <xf borderId="0" fillId="0" fontId="13" numFmtId="0" xfId="0" applyAlignment="1" applyFont="1">
      <alignment vertical="bottom"/>
    </xf>
    <xf borderId="0" fillId="0" fontId="10" numFmtId="0" xfId="0" applyAlignment="1" applyFont="1">
      <alignment horizontal="center" readingOrder="0"/>
    </xf>
    <xf borderId="0" fillId="0" fontId="14" numFmtId="0" xfId="0" applyAlignment="1" applyFont="1">
      <alignment horizontal="left" readingOrder="0"/>
    </xf>
    <xf borderId="0" fillId="0" fontId="14" numFmtId="0" xfId="0" applyAlignment="1" applyFont="1">
      <alignment horizontal="center" readingOrder="0"/>
    </xf>
    <xf borderId="0" fillId="0" fontId="11" numFmtId="0" xfId="0" applyFont="1"/>
    <xf borderId="0" fillId="0" fontId="15" numFmtId="0" xfId="0" applyAlignment="1" applyFont="1">
      <alignment horizontal="center"/>
    </xf>
    <xf borderId="0" fillId="0" fontId="8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14" numFmtId="0" xfId="0" applyAlignment="1" applyFont="1">
      <alignment horizontal="center"/>
    </xf>
    <xf borderId="0" fillId="5" fontId="10" numFmtId="0" xfId="0" applyAlignment="1" applyFill="1" applyFont="1">
      <alignment horizontal="center"/>
    </xf>
    <xf borderId="0" fillId="5" fontId="14" numFmtId="0" xfId="0" applyAlignment="1" applyFont="1">
      <alignment horizontal="left" readingOrder="0"/>
    </xf>
    <xf borderId="0" fillId="5" fontId="14" numFmtId="0" xfId="0" applyAlignment="1" applyFont="1">
      <alignment horizontal="left"/>
    </xf>
    <xf borderId="0" fillId="5" fontId="14" numFmtId="0" xfId="0" applyFont="1"/>
    <xf borderId="0" fillId="5" fontId="12" numFmtId="0" xfId="0" applyFont="1"/>
    <xf borderId="0" fillId="5" fontId="16" numFmtId="0" xfId="0" applyFont="1"/>
    <xf borderId="0" fillId="5" fontId="6" numFmtId="0" xfId="0" applyFont="1"/>
    <xf borderId="0" fillId="5" fontId="7" numFmtId="0" xfId="0" applyAlignment="1" applyFont="1">
      <alignment vertical="bottom"/>
    </xf>
    <xf borderId="0" fillId="0" fontId="17" numFmtId="0" xfId="0" applyAlignment="1" applyFont="1">
      <alignment horizontal="left" readingOrder="0"/>
    </xf>
    <xf borderId="0" fillId="0" fontId="18" numFmtId="0" xfId="0" applyAlignment="1" applyFont="1">
      <alignment horizontal="left" readingOrder="0"/>
    </xf>
    <xf borderId="0" fillId="0" fontId="18" numFmtId="0" xfId="0" applyAlignment="1" applyFont="1">
      <alignment horizontal="center"/>
    </xf>
    <xf borderId="0" fillId="3" fontId="19" numFmtId="0" xfId="0" applyFont="1"/>
    <xf borderId="0" fillId="0" fontId="20" numFmtId="0" xfId="0" applyAlignment="1" applyFont="1">
      <alignment horizontal="center"/>
    </xf>
    <xf borderId="0" fillId="0" fontId="18" numFmtId="0" xfId="0" applyFont="1"/>
    <xf borderId="0" fillId="0" fontId="18" numFmtId="0" xfId="0" applyAlignment="1" applyFont="1">
      <alignment vertical="bottom"/>
    </xf>
    <xf borderId="0" fillId="6" fontId="1" numFmtId="0" xfId="0" applyAlignment="1" applyFill="1" applyFont="1">
      <alignment horizontal="left" readingOrder="0" vertical="center"/>
    </xf>
    <xf borderId="0" fillId="6" fontId="2" numFmtId="0" xfId="0" applyAlignment="1" applyFont="1">
      <alignment horizontal="center"/>
    </xf>
    <xf borderId="0" fillId="6" fontId="2" numFmtId="0" xfId="0" applyAlignment="1" applyFont="1">
      <alignment horizontal="left"/>
    </xf>
    <xf borderId="0" fillId="6" fontId="2" numFmtId="0" xfId="0" applyFont="1"/>
    <xf borderId="0" fillId="6" fontId="3" numFmtId="164" xfId="0" applyAlignment="1" applyFont="1" applyNumberFormat="1">
      <alignment readingOrder="0"/>
    </xf>
    <xf borderId="0" fillId="6" fontId="3" numFmtId="165" xfId="0" applyAlignment="1" applyFont="1" applyNumberFormat="1">
      <alignment readingOrder="0"/>
    </xf>
    <xf borderId="0" fillId="3" fontId="21" numFmtId="0" xfId="0" applyAlignment="1" applyFont="1">
      <alignment horizontal="right"/>
    </xf>
    <xf borderId="0" fillId="3" fontId="22" numFmtId="0" xfId="0" applyAlignment="1" applyFont="1">
      <alignment horizontal="right"/>
    </xf>
    <xf borderId="0" fillId="3" fontId="23" numFmtId="0" xfId="0" applyFont="1"/>
    <xf borderId="0" fillId="3" fontId="15" numFmtId="0" xfId="0" applyFont="1"/>
    <xf borderId="0" fillId="3" fontId="16" numFmtId="0" xfId="0" applyAlignment="1" applyFont="1">
      <alignment horizontal="right"/>
    </xf>
    <xf borderId="0" fillId="3" fontId="6" numFmtId="0" xfId="0" applyAlignment="1" applyFont="1">
      <alignment horizontal="left"/>
    </xf>
    <xf borderId="1" fillId="3" fontId="6" numFmtId="0" xfId="0" applyAlignment="1" applyBorder="1" applyFont="1">
      <alignment horizontal="left"/>
    </xf>
    <xf borderId="0" fillId="3" fontId="14" numFmtId="0" xfId="0" applyFont="1"/>
    <xf borderId="0" fillId="6" fontId="9" numFmtId="0" xfId="0" applyAlignment="1" applyFont="1">
      <alignment horizontal="left" readingOrder="0" vertical="center"/>
    </xf>
    <xf borderId="0" fillId="6" fontId="9" numFmtId="0" xfId="0" applyAlignment="1" applyFont="1">
      <alignment horizontal="center" readingOrder="0" vertical="center"/>
    </xf>
    <xf borderId="0" fillId="6" fontId="9" numFmtId="0" xfId="0" applyAlignment="1" applyFont="1">
      <alignment readingOrder="0" vertical="center"/>
    </xf>
    <xf borderId="0" fillId="7" fontId="24" numFmtId="0" xfId="0" applyAlignment="1" applyFill="1" applyFont="1">
      <alignment horizontal="right" readingOrder="0" shrinkToFit="0" vertical="center" wrapText="1"/>
    </xf>
    <xf borderId="0" fillId="8" fontId="25" numFmtId="0" xfId="0" applyAlignment="1" applyFill="1" applyFont="1">
      <alignment horizontal="center"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0" fontId="26" numFmtId="0" xfId="0" applyAlignment="1" applyFont="1">
      <alignment readingOrder="0" shrinkToFit="0" vertical="center" wrapText="1"/>
    </xf>
    <xf borderId="0" fillId="0" fontId="27" numFmtId="0" xfId="0" applyAlignment="1" applyFont="1">
      <alignment horizontal="right" readingOrder="0" shrinkToFit="0" vertical="center" wrapText="1"/>
    </xf>
    <xf borderId="0" fillId="0" fontId="28" numFmtId="0" xfId="0" applyAlignment="1" applyFont="1">
      <alignment horizontal="left" readingOrder="0" shrinkToFit="0" vertical="center" wrapText="1"/>
    </xf>
    <xf borderId="1" fillId="0" fontId="28" numFmtId="0" xfId="0" applyAlignment="1" applyBorder="1" applyFont="1">
      <alignment horizontal="left" readingOrder="0" shrinkToFit="0" vertical="center" wrapText="1"/>
    </xf>
    <xf borderId="0" fillId="0" fontId="13" numFmtId="0" xfId="0" applyAlignment="1" applyFont="1">
      <alignment readingOrder="0" shrinkToFit="0" vertical="center" wrapText="1"/>
    </xf>
    <xf borderId="0" fillId="0" fontId="13" numFmtId="0" xfId="0" applyAlignment="1" applyFont="1">
      <alignment readingOrder="0" shrinkToFit="0" vertical="center" wrapText="1"/>
    </xf>
    <xf borderId="0" fillId="0" fontId="13" numFmtId="0" xfId="0" applyAlignment="1" applyFont="1">
      <alignment shrinkToFit="0" vertical="center" wrapText="1"/>
    </xf>
    <xf borderId="0" fillId="3" fontId="29" numFmtId="0" xfId="0" applyFont="1"/>
    <xf borderId="0" fillId="0" fontId="10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0" fillId="7" fontId="30" numFmtId="0" xfId="0" applyAlignment="1" applyFont="1">
      <alignment horizontal="right"/>
    </xf>
    <xf borderId="0" fillId="8" fontId="25" numFmtId="0" xfId="0" applyAlignment="1" applyFont="1">
      <alignment horizontal="center"/>
    </xf>
    <xf borderId="0" fillId="0" fontId="31" numFmtId="0" xfId="0" applyFont="1"/>
    <xf borderId="0" fillId="0" fontId="32" numFmtId="0" xfId="0" applyFont="1"/>
    <xf borderId="0" fillId="0" fontId="33" numFmtId="0" xfId="0" applyAlignment="1" applyFont="1">
      <alignment horizontal="right" vertical="bottom"/>
    </xf>
    <xf borderId="0" fillId="0" fontId="34" numFmtId="0" xfId="0" applyAlignment="1" applyFont="1">
      <alignment vertical="bottom"/>
    </xf>
    <xf borderId="1" fillId="0" fontId="34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0" fillId="0" fontId="8" numFmtId="0" xfId="0" applyFont="1"/>
    <xf borderId="0" fillId="0" fontId="13" numFmtId="0" xfId="0" applyAlignment="1" applyFont="1">
      <alignment horizontal="right" vertical="bottom"/>
    </xf>
    <xf borderId="0" fillId="0" fontId="35" numFmtId="0" xfId="0" applyAlignment="1" applyFont="1">
      <alignment horizontal="left" readingOrder="0"/>
    </xf>
    <xf borderId="0" fillId="5" fontId="36" numFmtId="0" xfId="0" applyAlignment="1" applyFont="1">
      <alignment horizontal="left"/>
    </xf>
    <xf borderId="0" fillId="5" fontId="36" numFmtId="0" xfId="0" applyAlignment="1" applyFont="1">
      <alignment horizontal="center"/>
    </xf>
    <xf borderId="0" fillId="5" fontId="36" numFmtId="0" xfId="0" applyFont="1"/>
    <xf borderId="0" fillId="5" fontId="37" numFmtId="0" xfId="0" applyAlignment="1" applyFont="1">
      <alignment horizontal="right"/>
    </xf>
    <xf borderId="0" fillId="5" fontId="38" numFmtId="0" xfId="0" applyFont="1"/>
    <xf borderId="0" fillId="5" fontId="39" numFmtId="0" xfId="0" applyFont="1"/>
    <xf borderId="0" fillId="5" fontId="40" numFmtId="0" xfId="0" applyFont="1"/>
    <xf borderId="0" fillId="5" fontId="41" numFmtId="0" xfId="0" applyAlignment="1" applyFont="1">
      <alignment horizontal="right"/>
    </xf>
    <xf borderId="0" fillId="5" fontId="40" numFmtId="0" xfId="0" applyAlignment="1" applyFont="1">
      <alignment horizontal="left"/>
    </xf>
    <xf borderId="1" fillId="5" fontId="40" numFmtId="0" xfId="0" applyAlignment="1" applyBorder="1" applyFont="1">
      <alignment horizontal="left"/>
    </xf>
    <xf borderId="0" fillId="5" fontId="42" numFmtId="0" xfId="0" applyAlignment="1" applyFont="1">
      <alignment vertical="bottom"/>
    </xf>
    <xf borderId="0" fillId="0" fontId="20" numFmtId="0" xfId="0" applyAlignment="1" applyFont="1">
      <alignment horizontal="right"/>
    </xf>
    <xf borderId="0" fillId="3" fontId="43" numFmtId="0" xfId="0" applyFont="1"/>
    <xf borderId="0" fillId="0" fontId="18" numFmtId="0" xfId="0" applyAlignment="1" applyFont="1">
      <alignment horizontal="right"/>
    </xf>
    <xf borderId="0" fillId="0" fontId="18" numFmtId="0" xfId="0" applyAlignment="1" applyFont="1">
      <alignment horizontal="left"/>
    </xf>
    <xf borderId="1" fillId="0" fontId="18" numFmtId="0" xfId="0" applyAlignment="1" applyBorder="1" applyFont="1">
      <alignment horizontal="left"/>
    </xf>
    <xf borderId="0" fillId="9" fontId="1" numFmtId="0" xfId="0" applyAlignment="1" applyFill="1" applyFont="1">
      <alignment horizontal="left" readingOrder="0" vertical="center"/>
    </xf>
    <xf borderId="0" fillId="9" fontId="2" numFmtId="0" xfId="0" applyAlignment="1" applyFont="1">
      <alignment horizontal="center"/>
    </xf>
    <xf borderId="0" fillId="9" fontId="2" numFmtId="0" xfId="0" applyAlignment="1" applyFont="1">
      <alignment horizontal="left"/>
    </xf>
    <xf borderId="0" fillId="9" fontId="2" numFmtId="0" xfId="0" applyFont="1"/>
    <xf borderId="0" fillId="9" fontId="3" numFmtId="164" xfId="0" applyAlignment="1" applyFont="1" applyNumberFormat="1">
      <alignment readingOrder="0"/>
    </xf>
    <xf borderId="0" fillId="9" fontId="3" numFmtId="165" xfId="0" applyAlignment="1" applyFont="1" applyNumberFormat="1">
      <alignment readingOrder="0"/>
    </xf>
    <xf borderId="0" fillId="3" fontId="44" numFmtId="0" xfId="0" applyFont="1"/>
    <xf borderId="0" fillId="9" fontId="9" numFmtId="0" xfId="0" applyAlignment="1" applyFont="1">
      <alignment horizontal="left" readingOrder="0" vertical="center"/>
    </xf>
    <xf borderId="0" fillId="9" fontId="9" numFmtId="0" xfId="0" applyAlignment="1" applyFont="1">
      <alignment horizontal="center" readingOrder="0" vertical="center"/>
    </xf>
    <xf borderId="0" fillId="9" fontId="9" numFmtId="0" xfId="0" applyAlignment="1" applyFont="1">
      <alignment readingOrder="0" vertical="center"/>
    </xf>
    <xf borderId="0" fillId="0" fontId="14" numFmtId="0" xfId="0" applyAlignment="1" applyFont="1">
      <alignment horizontal="left"/>
    </xf>
    <xf borderId="0" fillId="10" fontId="25" numFmtId="0" xfId="0" applyAlignment="1" applyFill="1" applyFont="1">
      <alignment horizontal="left" readingOrder="0" vertical="center"/>
    </xf>
    <xf borderId="0" fillId="10" fontId="14" numFmtId="0" xfId="0" applyAlignment="1" applyFont="1">
      <alignment horizontal="center"/>
    </xf>
    <xf borderId="0" fillId="10" fontId="14" numFmtId="0" xfId="0" applyAlignment="1" applyFont="1">
      <alignment horizontal="left"/>
    </xf>
    <xf borderId="0" fillId="10" fontId="14" numFmtId="0" xfId="0" applyFont="1"/>
    <xf borderId="0" fillId="10" fontId="7" numFmtId="164" xfId="0" applyAlignment="1" applyFont="1" applyNumberFormat="1">
      <alignment readingOrder="0"/>
    </xf>
    <xf borderId="0" fillId="10" fontId="7" numFmtId="165" xfId="0" applyAlignment="1" applyFont="1" applyNumberFormat="1">
      <alignment readingOrder="0"/>
    </xf>
    <xf borderId="0" fillId="10" fontId="10" numFmtId="0" xfId="0" applyAlignment="1" applyFont="1">
      <alignment horizontal="left" readingOrder="0" vertical="center"/>
    </xf>
    <xf borderId="0" fillId="10" fontId="10" numFmtId="0" xfId="0" applyAlignment="1" applyFont="1">
      <alignment horizontal="center" readingOrder="0" shrinkToFit="0" vertical="center" wrapText="1"/>
    </xf>
    <xf borderId="0" fillId="10" fontId="10" numFmtId="0" xfId="0" applyAlignment="1" applyFont="1">
      <alignment horizontal="left" readingOrder="0" shrinkToFit="0" vertical="center" wrapText="1"/>
    </xf>
    <xf borderId="0" fillId="10" fontId="10" numFmtId="0" xfId="0" applyAlignment="1" applyFont="1">
      <alignment readingOrder="0" shrinkToFit="0" vertical="center" wrapText="1"/>
    </xf>
    <xf borderId="2" fillId="0" fontId="7" numFmtId="0" xfId="0" applyAlignment="1" applyBorder="1" applyFont="1">
      <alignment readingOrder="0" shrinkToFit="0" vertical="bottom" wrapText="0"/>
    </xf>
    <xf borderId="2" fillId="0" fontId="7" numFmtId="0" xfId="0" applyAlignment="1" applyBorder="1" applyFont="1">
      <alignment vertical="bottom"/>
    </xf>
    <xf borderId="0" fillId="0" fontId="45" numFmtId="0" xfId="0" applyAlignment="1" applyFont="1">
      <alignment horizontal="center" vertical="bottom"/>
    </xf>
    <xf borderId="0" fillId="3" fontId="46" numFmtId="0" xfId="0" applyAlignment="1" applyFont="1">
      <alignment horizontal="right" vertical="bottom"/>
    </xf>
    <xf borderId="1" fillId="0" fontId="7" numFmtId="0" xfId="0" applyAlignment="1" applyBorder="1" applyFont="1">
      <alignment vertical="bottom"/>
    </xf>
    <xf borderId="0" fillId="3" fontId="47" numFmtId="0" xfId="0" applyAlignment="1" applyFont="1">
      <alignment horizontal="right" vertical="bottom"/>
    </xf>
    <xf borderId="0" fillId="10" fontId="45" numFmtId="0" xfId="0" applyAlignment="1" applyFont="1">
      <alignment horizontal="left" readingOrder="0" vertical="center"/>
    </xf>
    <xf borderId="0" fillId="0" fontId="45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7" numFmtId="0" xfId="0" applyAlignment="1" applyFont="1">
      <alignment horizontal="left"/>
    </xf>
    <xf borderId="0" fillId="0" fontId="7" numFmtId="0" xfId="0" applyAlignment="1" applyFont="1">
      <alignment readingOrder="0"/>
    </xf>
    <xf borderId="0" fillId="7" fontId="48" numFmtId="0" xfId="0" applyAlignment="1" applyFont="1">
      <alignment horizontal="right"/>
    </xf>
    <xf borderId="0" fillId="8" fontId="49" numFmtId="0" xfId="0" applyAlignment="1" applyFont="1">
      <alignment horizontal="center"/>
    </xf>
    <xf borderId="0" fillId="0" fontId="50" numFmtId="0" xfId="0" applyAlignment="1" applyFont="1">
      <alignment horizontal="center"/>
    </xf>
    <xf borderId="0" fillId="0" fontId="33" numFmtId="0" xfId="0" applyAlignment="1" applyFont="1">
      <alignment horizontal="right"/>
    </xf>
    <xf borderId="0" fillId="0" fontId="32" numFmtId="0" xfId="0" applyAlignment="1" applyFont="1">
      <alignment horizontal="left"/>
    </xf>
    <xf borderId="1" fillId="0" fontId="32" numFmtId="0" xfId="0" applyAlignment="1" applyBorder="1" applyFont="1">
      <alignment horizontal="left"/>
    </xf>
    <xf borderId="0" fillId="0" fontId="51" numFmtId="0" xfId="0" applyAlignment="1" applyFont="1">
      <alignment horizontal="left" readingOrder="0"/>
    </xf>
    <xf borderId="0" fillId="5" fontId="36" numFmtId="0" xfId="0" applyAlignment="1" applyFont="1">
      <alignment horizontal="center" readingOrder="0"/>
    </xf>
    <xf borderId="0" fillId="0" fontId="16" numFmtId="0" xfId="0" applyAlignment="1" applyFont="1">
      <alignment horizontal="right"/>
    </xf>
    <xf borderId="0" fillId="0" fontId="34" numFmtId="0" xfId="0" applyAlignment="1" applyFont="1">
      <alignment horizontal="left"/>
    </xf>
    <xf borderId="1" fillId="0" fontId="34" numFmtId="0" xfId="0" applyAlignment="1" applyBorder="1" applyFont="1">
      <alignment horizontal="left"/>
    </xf>
    <xf borderId="0" fillId="3" fontId="7" numFmtId="0" xfId="0" applyAlignment="1" applyFont="1">
      <alignment horizontal="center" readingOrder="0"/>
    </xf>
    <xf borderId="0" fillId="0" fontId="45" numFmtId="0" xfId="0" applyAlignment="1" applyFont="1">
      <alignment horizontal="center" vertical="bottom"/>
    </xf>
    <xf borderId="0" fillId="0" fontId="45" numFmtId="0" xfId="0" applyAlignment="1" applyFont="1">
      <alignment horizontal="center" readingOrder="0" vertical="bottom"/>
    </xf>
    <xf borderId="0" fillId="3" fontId="46" numFmtId="0" xfId="0" applyAlignment="1" applyFont="1">
      <alignment horizontal="right" readingOrder="0" vertical="bottom"/>
    </xf>
    <xf borderId="0" fillId="0" fontId="14" numFmtId="0" xfId="0" applyAlignment="1" applyFont="1">
      <alignment horizontal="left"/>
    </xf>
    <xf borderId="0" fillId="0" fontId="45" numFmtId="14" xfId="0" applyAlignment="1" applyFont="1" applyNumberFormat="1">
      <alignment horizontal="left" vertical="bottom"/>
    </xf>
    <xf borderId="0" fillId="0" fontId="22" numFmtId="0" xfId="0" applyAlignment="1" applyFont="1">
      <alignment horizontal="right"/>
    </xf>
    <xf borderId="0" fillId="0" fontId="23" numFmtId="0" xfId="0" applyFont="1"/>
    <xf borderId="0" fillId="0" fontId="15" numFmtId="0" xfId="0" applyFont="1"/>
    <xf borderId="0" fillId="0" fontId="6" numFmtId="0" xfId="0" applyFont="1"/>
    <xf borderId="0" fillId="0" fontId="6" numFmtId="0" xfId="0" applyAlignment="1" applyFont="1">
      <alignment horizontal="left"/>
    </xf>
    <xf borderId="1" fillId="0" fontId="6" numFmtId="0" xfId="0" applyAlignment="1" applyBorder="1" applyFont="1">
      <alignment horizontal="left"/>
    </xf>
    <xf borderId="1" fillId="0" fontId="14" numFmtId="0" xfId="0" applyBorder="1" applyFont="1"/>
    <xf borderId="0" fillId="3" fontId="52" numFmtId="0" xfId="0" applyFont="1"/>
    <xf borderId="0" fillId="0" fontId="7" numFmtId="0" xfId="0" applyAlignment="1" applyFont="1">
      <alignment horizontal="left" readingOrder="0"/>
    </xf>
    <xf quotePrefix="1" borderId="0" fillId="0" fontId="7" numFmtId="0" xfId="0" applyAlignment="1" applyFont="1">
      <alignment horizontal="center" readingOrder="0"/>
    </xf>
    <xf borderId="0" fillId="0" fontId="53" numFmtId="0" xfId="0" applyAlignment="1" applyFont="1">
      <alignment readingOrder="0"/>
    </xf>
    <xf borderId="0" fillId="0" fontId="54" numFmtId="0" xfId="0" applyAlignment="1" applyFont="1">
      <alignment vertical="bottom"/>
    </xf>
    <xf borderId="0" fillId="0" fontId="53" numFmtId="0" xfId="0" applyFont="1"/>
    <xf borderId="0" fillId="0" fontId="55" numFmtId="0" xfId="0" applyAlignment="1" applyFont="1">
      <alignment shrinkToFit="0" wrapText="0"/>
    </xf>
    <xf borderId="0" fillId="0" fontId="56" numFmtId="0" xfId="0" applyAlignment="1" applyFont="1">
      <alignment shrinkToFit="0" wrapText="0"/>
    </xf>
    <xf borderId="0" fillId="0" fontId="56" numFmtId="0" xfId="0" applyAlignment="1" applyFont="1">
      <alignment vertical="bottom"/>
    </xf>
    <xf borderId="0" fillId="0" fontId="57" numFmtId="0" xfId="0" applyAlignment="1" applyFont="1">
      <alignment shrinkToFit="0" wrapText="0"/>
    </xf>
    <xf borderId="0" fillId="0" fontId="57" numFmtId="0" xfId="0" applyFont="1"/>
    <xf borderId="0" fillId="0" fontId="57" numFmtId="0" xfId="0" applyAlignment="1" applyFont="1">
      <alignment readingOrder="0" shrinkToFit="0" wrapText="0"/>
    </xf>
    <xf borderId="3" fillId="0" fontId="56" numFmtId="0" xfId="0" applyBorder="1" applyFont="1"/>
    <xf borderId="3" fillId="0" fontId="47" numFmtId="0" xfId="0" applyAlignment="1" applyBorder="1" applyFont="1">
      <alignment shrinkToFit="0" wrapText="1"/>
    </xf>
    <xf borderId="3" fillId="0" fontId="57" numFmtId="0" xfId="0" applyAlignment="1" applyBorder="1" applyFont="1">
      <alignment shrinkToFit="0" wrapText="1"/>
    </xf>
    <xf borderId="0" fillId="0" fontId="58" numFmtId="0" xfId="0" applyAlignment="1" applyFont="1">
      <alignment shrinkToFit="0" wrapText="0"/>
    </xf>
    <xf borderId="0" fillId="0" fontId="56" numFmtId="0" xfId="0" applyFont="1"/>
    <xf borderId="0" fillId="0" fontId="23" numFmtId="0" xfId="0" applyAlignment="1" applyFont="1">
      <alignment readingOrder="0"/>
    </xf>
    <xf borderId="0" fillId="0" fontId="59" numFmtId="0" xfId="0" applyAlignment="1" applyFont="1">
      <alignment readingOrder="0"/>
    </xf>
    <xf borderId="0" fillId="0" fontId="60" numFmtId="0" xfId="0" applyAlignment="1" applyFont="1">
      <alignment readingOrder="0"/>
    </xf>
    <xf borderId="0" fillId="0" fontId="60" numFmtId="0" xfId="0" applyFont="1"/>
    <xf borderId="0" fillId="0" fontId="10" numFmtId="0" xfId="0" applyAlignment="1" applyFont="1">
      <alignment horizontal="right" readingOrder="0"/>
    </xf>
    <xf borderId="0" fillId="0" fontId="45" numFmtId="0" xfId="0" applyAlignment="1" applyFont="1">
      <alignment vertical="bottom"/>
    </xf>
    <xf borderId="0" fillId="0" fontId="61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/>
    </xf>
    <xf borderId="0" fillId="0" fontId="0" numFmtId="0" xfId="0" applyAlignment="1" applyFont="1">
      <alignment horizontal="center"/>
    </xf>
    <xf borderId="0" fillId="0" fontId="56" numFmtId="0" xfId="0" applyAlignment="1" applyFont="1">
      <alignment vertical="bottom"/>
    </xf>
    <xf borderId="0" fillId="0" fontId="47" numFmtId="0" xfId="0" applyAlignment="1" applyFont="1">
      <alignment horizontal="right" vertical="bottom"/>
    </xf>
    <xf borderId="0" fillId="0" fontId="47" numFmtId="0" xfId="0" applyAlignment="1" applyFont="1">
      <alignment horizontal="right" readingOrder="0" vertical="bottom"/>
    </xf>
    <xf borderId="0" fillId="0" fontId="56" numFmtId="0" xfId="0" applyAlignment="1" applyFont="1">
      <alignment readingOrder="0" vertical="bottom"/>
    </xf>
    <xf borderId="0" fillId="0" fontId="56" numFmtId="0" xfId="0" applyAlignment="1" applyFont="1">
      <alignment horizontal="right" vertical="bottom"/>
    </xf>
    <xf borderId="0" fillId="0" fontId="56" numFmtId="0" xfId="0" applyAlignment="1" applyFont="1">
      <alignment vertical="bottom"/>
    </xf>
    <xf borderId="0" fillId="0" fontId="57" numFmtId="1" xfId="0" applyAlignment="1" applyFont="1" applyNumberFormat="1">
      <alignment horizontal="right" vertical="bottom"/>
    </xf>
    <xf borderId="0" fillId="0" fontId="19" numFmtId="0" xfId="0" applyFont="1"/>
    <xf borderId="0" fillId="0" fontId="62" numFmtId="0" xfId="0" applyAlignment="1" applyFont="1">
      <alignment horizontal="center" readingOrder="0"/>
    </xf>
    <xf borderId="0" fillId="0" fontId="0" numFmtId="0" xfId="0" applyAlignment="1" applyFont="1">
      <alignment horizontal="center" readingOrder="0"/>
    </xf>
    <xf borderId="0" fillId="11" fontId="19" numFmtId="0" xfId="0" applyFill="1" applyFont="1"/>
    <xf borderId="0" fillId="11" fontId="62" numFmtId="0" xfId="0" applyAlignment="1" applyFont="1">
      <alignment horizontal="center" readingOrder="0"/>
    </xf>
    <xf borderId="0" fillId="11" fontId="0" numFmtId="0" xfId="0" applyAlignment="1" applyFont="1">
      <alignment horizontal="center" readingOrder="0"/>
    </xf>
    <xf borderId="0" fillId="0" fontId="63" numFmtId="0" xfId="0" applyAlignment="1" applyFont="1">
      <alignment horizontal="center" readingOrder="0"/>
    </xf>
    <xf borderId="0" fillId="0" fontId="19" numFmtId="0" xfId="0" applyAlignment="1" applyFont="1">
      <alignment horizontal="center" readingOrder="0"/>
    </xf>
    <xf borderId="0" fillId="3" fontId="14" numFmtId="0" xfId="0" applyAlignment="1" applyFont="1">
      <alignment horizontal="center"/>
    </xf>
    <xf borderId="0" fillId="0" fontId="10" numFmtId="3" xfId="0" applyAlignment="1" applyFont="1" applyNumberFormat="1">
      <alignment readingOrder="0"/>
    </xf>
    <xf borderId="0" fillId="0" fontId="0" numFmtId="3" xfId="0" applyAlignment="1" applyFont="1" applyNumberFormat="1">
      <alignment horizontal="center" readingOrder="0"/>
    </xf>
    <xf borderId="0" fillId="0" fontId="14" numFmtId="3" xfId="0" applyFont="1" applyNumberFormat="1"/>
    <xf borderId="0" fillId="0" fontId="62" numFmtId="3" xfId="0" applyAlignment="1" applyFont="1" applyNumberFormat="1">
      <alignment horizontal="center" readingOrder="0"/>
    </xf>
    <xf borderId="0" fillId="3" fontId="14" numFmtId="3" xfId="0" applyFont="1" applyNumberFormat="1"/>
    <xf borderId="0" fillId="4" fontId="10" numFmtId="0" xfId="0" applyAlignment="1" applyFont="1">
      <alignment readingOrder="0"/>
    </xf>
    <xf borderId="0" fillId="4" fontId="0" numFmtId="0" xfId="0" applyAlignment="1" applyFont="1">
      <alignment horizontal="center" readingOrder="0"/>
    </xf>
    <xf borderId="0" fillId="4" fontId="62" numFmtId="0" xfId="0" applyAlignment="1" applyFont="1">
      <alignment horizontal="center" readingOrder="0"/>
    </xf>
    <xf borderId="0" fillId="4" fontId="14" numFmtId="0" xfId="0" applyFont="1"/>
    <xf borderId="0" fillId="0" fontId="63" numFmtId="0" xfId="0" applyAlignment="1" applyFont="1">
      <alignment horizontal="left" readingOrder="0"/>
    </xf>
    <xf borderId="0" fillId="0" fontId="19" numFmtId="0" xfId="0" applyAlignment="1" applyFont="1">
      <alignment horizontal="left" readingOrder="0"/>
    </xf>
    <xf borderId="0" fillId="3" fontId="60" numFmtId="0" xfId="0" applyAlignment="1" applyFont="1">
      <alignment horizontal="left"/>
    </xf>
    <xf borderId="0" fillId="0" fontId="62" numFmtId="0" xfId="0" applyAlignment="1" applyFont="1">
      <alignment readingOrder="0"/>
    </xf>
    <xf borderId="4" fillId="3" fontId="19" numFmtId="49" xfId="0" applyAlignment="1" applyBorder="1" applyFont="1" applyNumberFormat="1">
      <alignment horizontal="center"/>
    </xf>
    <xf borderId="5" fillId="3" fontId="19" numFmtId="49" xfId="0" applyAlignment="1" applyBorder="1" applyFont="1" applyNumberFormat="1">
      <alignment horizontal="center"/>
    </xf>
    <xf borderId="6" fillId="3" fontId="0" numFmtId="16" xfId="0" applyAlignment="1" applyBorder="1" applyFont="1" applyNumberFormat="1">
      <alignment horizontal="center"/>
    </xf>
    <xf borderId="0" fillId="3" fontId="0" numFmtId="0" xfId="0" applyFont="1"/>
    <xf borderId="7" fillId="10" fontId="19" numFmtId="49" xfId="0" applyAlignment="1" applyBorder="1" applyFont="1" applyNumberFormat="1">
      <alignment horizontal="center"/>
    </xf>
    <xf borderId="8" fillId="10" fontId="19" numFmtId="49" xfId="0" applyAlignment="1" applyBorder="1" applyFont="1" applyNumberFormat="1">
      <alignment horizontal="center"/>
    </xf>
    <xf borderId="9" fillId="10" fontId="19" numFmtId="49" xfId="0" applyAlignment="1" applyBorder="1" applyFont="1" applyNumberFormat="1">
      <alignment horizontal="center"/>
    </xf>
    <xf borderId="10" fillId="12" fontId="19" numFmtId="0" xfId="0" applyAlignment="1" applyBorder="1" applyFill="1" applyFont="1">
      <alignment horizontal="center" readingOrder="0"/>
    </xf>
    <xf borderId="7" fillId="12" fontId="19" numFmtId="0" xfId="0" applyAlignment="1" applyBorder="1" applyFont="1">
      <alignment horizontal="center" readingOrder="0"/>
    </xf>
    <xf borderId="7" fillId="10" fontId="62" numFmtId="49" xfId="0" applyAlignment="1" applyBorder="1" applyFont="1" applyNumberFormat="1">
      <alignment horizontal="center"/>
    </xf>
    <xf borderId="7" fillId="10" fontId="0" numFmtId="49" xfId="0" applyAlignment="1" applyBorder="1" applyFont="1" applyNumberFormat="1">
      <alignment horizontal="center"/>
    </xf>
    <xf borderId="9" fillId="10" fontId="0" numFmtId="49" xfId="0" applyAlignment="1" applyBorder="1" applyFont="1" applyNumberFormat="1">
      <alignment horizontal="center"/>
    </xf>
    <xf borderId="10" fillId="12" fontId="0" numFmtId="0" xfId="0" applyAlignment="1" applyBorder="1" applyFont="1">
      <alignment horizontal="center" readingOrder="0"/>
    </xf>
    <xf borderId="7" fillId="12" fontId="0" numFmtId="0" xfId="0" applyAlignment="1" applyBorder="1" applyFont="1">
      <alignment horizontal="center" readingOrder="0"/>
    </xf>
    <xf borderId="7" fillId="12" fontId="0" numFmtId="0" xfId="0" applyAlignment="1" applyBorder="1" applyFont="1">
      <alignment horizontal="center"/>
    </xf>
    <xf borderId="7" fillId="10" fontId="64" numFmtId="49" xfId="0" applyAlignment="1" applyBorder="1" applyFont="1" applyNumberFormat="1">
      <alignment horizontal="center"/>
    </xf>
    <xf borderId="11" fillId="0" fontId="0" numFmtId="0" xfId="0" applyAlignment="1" applyBorder="1" applyFont="1">
      <alignment horizontal="center"/>
    </xf>
    <xf borderId="0" fillId="0" fontId="64" numFmtId="0" xfId="0" applyAlignment="1" applyFont="1">
      <alignment horizontal="center"/>
    </xf>
    <xf borderId="11" fillId="0" fontId="0" numFmtId="0" xfId="0" applyAlignment="1" applyBorder="1" applyFont="1">
      <alignment horizontal="center" readingOrder="0"/>
    </xf>
    <xf borderId="0" fillId="0" fontId="19" numFmtId="0" xfId="0" applyAlignment="1" applyFont="1">
      <alignment horizontal="center"/>
    </xf>
    <xf borderId="0" fillId="0" fontId="65" numFmtId="0" xfId="0" applyAlignment="1" applyFont="1">
      <alignment horizontal="center"/>
    </xf>
    <xf borderId="0" fillId="0" fontId="66" numFmtId="0" xfId="0" applyAlignment="1" applyFont="1">
      <alignment horizontal="center"/>
    </xf>
    <xf borderId="0" fillId="0" fontId="67" numFmtId="0" xfId="0" applyAlignment="1" applyFont="1">
      <alignment horizontal="center" readingOrder="0"/>
    </xf>
    <xf borderId="11" fillId="0" fontId="19" numFmtId="0" xfId="0" applyAlignment="1" applyBorder="1" applyFont="1">
      <alignment horizontal="center" readingOrder="0"/>
    </xf>
    <xf borderId="0" fillId="3" fontId="64" numFmtId="0" xfId="0" applyFont="1"/>
    <xf borderId="0" fillId="0" fontId="0" numFmtId="0" xfId="0" applyFont="1"/>
    <xf borderId="11" fillId="0" fontId="65" numFmtId="0" xfId="0" applyAlignment="1" applyBorder="1" applyFont="1">
      <alignment horizontal="center" readingOrder="0"/>
    </xf>
    <xf borderId="0" fillId="0" fontId="65" numFmtId="0" xfId="0" applyAlignment="1" applyFont="1">
      <alignment horizontal="center" readingOrder="0"/>
    </xf>
    <xf borderId="12" fillId="10" fontId="0" numFmtId="0" xfId="0" applyAlignment="1" applyBorder="1" applyFont="1">
      <alignment horizontal="left"/>
    </xf>
    <xf borderId="12" fillId="10" fontId="19" numFmtId="0" xfId="0" applyAlignment="1" applyBorder="1" applyFont="1">
      <alignment horizontal="left"/>
    </xf>
    <xf borderId="12" fillId="10" fontId="19" numFmtId="0" xfId="0" applyAlignment="1" applyBorder="1" applyFont="1">
      <alignment horizontal="left" readingOrder="0"/>
    </xf>
    <xf borderId="12" fillId="13" fontId="62" numFmtId="0" xfId="0" applyAlignment="1" applyBorder="1" applyFill="1" applyFont="1">
      <alignment horizontal="left"/>
    </xf>
    <xf borderId="0" fillId="3" fontId="14" numFmtId="0" xfId="0" applyAlignment="1" applyFont="1">
      <alignment horizontal="left"/>
    </xf>
    <xf borderId="0" fillId="3" fontId="0" numFmtId="0" xfId="0" applyAlignment="1" applyFont="1">
      <alignment horizontal="center"/>
    </xf>
    <xf borderId="6" fillId="3" fontId="0" numFmtId="0" xfId="0" applyBorder="1" applyFont="1"/>
    <xf borderId="5" fillId="0" fontId="14" numFmtId="0" xfId="0" applyBorder="1" applyFont="1"/>
    <xf borderId="10" fillId="12" fontId="19" numFmtId="0" xfId="0" applyAlignment="1" applyBorder="1" applyFont="1">
      <alignment horizontal="center"/>
    </xf>
    <xf borderId="7" fillId="12" fontId="19" numFmtId="0" xfId="0" applyAlignment="1" applyBorder="1" applyFont="1">
      <alignment horizontal="center"/>
    </xf>
    <xf borderId="10" fillId="12" fontId="0" numFmtId="0" xfId="0" applyAlignment="1" applyBorder="1" applyFont="1">
      <alignment horizontal="center"/>
    </xf>
    <xf borderId="0" fillId="0" fontId="62" numFmtId="0" xfId="0" applyAlignment="1" applyFont="1">
      <alignment horizontal="center"/>
    </xf>
    <xf borderId="12" fillId="10" fontId="0" numFmtId="0" xfId="0" applyBorder="1" applyFont="1"/>
    <xf borderId="12" fillId="10" fontId="19" numFmtId="0" xfId="0" applyAlignment="1" applyBorder="1" applyFont="1">
      <alignment horizontal="center"/>
    </xf>
    <xf borderId="12" fillId="13" fontId="62" numFmtId="0" xfId="0" applyAlignment="1" applyBorder="1" applyFont="1">
      <alignment horizontal="center"/>
    </xf>
    <xf borderId="0" fillId="0" fontId="62" numFmtId="0" xfId="0" applyFont="1"/>
    <xf borderId="6" fillId="3" fontId="19" numFmtId="0" xfId="0" applyAlignment="1" applyBorder="1" applyFont="1">
      <alignment horizontal="center"/>
    </xf>
    <xf borderId="0" fillId="0" fontId="63" numFmtId="0" xfId="0" applyFont="1"/>
    <xf borderId="11" fillId="0" fontId="19" numFmtId="0" xfId="0" applyAlignment="1" applyBorder="1" applyFont="1">
      <alignment horizontal="center"/>
    </xf>
    <xf borderId="0" fillId="3" fontId="10" numFmtId="0" xfId="0" applyFont="1"/>
  </cellXfs>
  <cellStyles count="1">
    <cellStyle xfId="0" name="Normal" builtinId="0"/>
  </cellStyles>
  <dxfs count="3">
    <dxf>
      <font>
        <color rgb="FFFFFFFF"/>
      </font>
      <fill>
        <patternFill patternType="solid">
          <fgColor rgb="FF000000"/>
          <bgColor rgb="FF000000"/>
        </patternFill>
      </fill>
      <border/>
    </dxf>
    <dxf>
      <font>
        <b/>
      </font>
      <fill>
        <patternFill patternType="none"/>
      </fill>
      <border/>
    </dxf>
    <dxf>
      <font>
        <color rgb="FF99999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Förare per klubb 2021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Statistik!$A$23</c:f>
            </c:strRef>
          </c:tx>
          <c:dPt>
            <c:idx val="0"/>
            <c:explosion val="0"/>
            <c:spPr>
              <a:solidFill>
                <a:srgbClr val="4285F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Statistik!$B$22:$M$22</c:f>
            </c:strRef>
          </c:cat>
          <c:val>
            <c:numRef>
              <c:f>Statistik!$B$23:$M$23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Förare per klass 2021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Statistik!$A$19</c:f>
            </c:strRef>
          </c:tx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Statistik!$B$18:$H$18</c:f>
            </c:strRef>
          </c:cat>
          <c:val>
            <c:numRef>
              <c:f>Statistik!$B$19:$H$19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Deltagare per säsong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Statistik!$A$12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8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Statistik!$B$11:$F$11</c:f>
            </c:strRef>
          </c:cat>
          <c:val>
            <c:numRef>
              <c:f>Statistik!$B$12:$F$12</c:f>
              <c:numCache/>
            </c:numRef>
          </c:val>
          <c:smooth val="0"/>
        </c:ser>
        <c:ser>
          <c:idx val="1"/>
          <c:order val="1"/>
          <c:tx>
            <c:strRef>
              <c:f>Statistik!$A$13</c:f>
            </c:strRef>
          </c:tx>
          <c:spPr>
            <a:ln cmpd="sng">
              <a:solidFill>
                <a:srgbClr val="DB4437"/>
              </a:solidFill>
            </a:ln>
          </c:spPr>
          <c:marker>
            <c:symbol val="circle"/>
            <c:size val="8"/>
            <c:spPr>
              <a:solidFill>
                <a:srgbClr val="DB4437"/>
              </a:solidFill>
              <a:ln cmpd="sng">
                <a:solidFill>
                  <a:srgbClr val="DB4437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Statistik!$B$11:$F$11</c:f>
            </c:strRef>
          </c:cat>
          <c:val>
            <c:numRef>
              <c:f>Statistik!$B$13:$F$13</c:f>
              <c:numCache/>
            </c:numRef>
          </c:val>
          <c:smooth val="0"/>
        </c:ser>
        <c:ser>
          <c:idx val="2"/>
          <c:order val="2"/>
          <c:tx>
            <c:strRef>
              <c:f>Statistik!$A$14</c:f>
            </c:strRef>
          </c:tx>
          <c:spPr>
            <a:ln cmpd="sng">
              <a:solidFill>
                <a:srgbClr val="F4B400"/>
              </a:solidFill>
            </a:ln>
          </c:spPr>
          <c:marker>
            <c:symbol val="circle"/>
            <c:size val="8"/>
            <c:spPr>
              <a:solidFill>
                <a:srgbClr val="F4B400"/>
              </a:solidFill>
              <a:ln cmpd="sng">
                <a:solidFill>
                  <a:srgbClr val="F4B400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Statistik!$B$11:$F$11</c:f>
            </c:strRef>
          </c:cat>
          <c:val>
            <c:numRef>
              <c:f>Statistik!$B$14:$F$14</c:f>
              <c:numCache/>
            </c:numRef>
          </c:val>
          <c:smooth val="0"/>
        </c:ser>
        <c:ser>
          <c:idx val="3"/>
          <c:order val="3"/>
          <c:tx>
            <c:strRef>
              <c:f>Statistik!$A$15</c:f>
            </c:strRef>
          </c:tx>
          <c:spPr>
            <a:ln cmpd="sng">
              <a:solidFill>
                <a:srgbClr val="0F9D58"/>
              </a:solidFill>
            </a:ln>
          </c:spPr>
          <c:marker>
            <c:symbol val="circle"/>
            <c:size val="8"/>
            <c:spPr>
              <a:solidFill>
                <a:srgbClr val="0F9D58"/>
              </a:solidFill>
              <a:ln cmpd="sng">
                <a:solidFill>
                  <a:srgbClr val="0F9D58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sz="14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Statistik!$B$11:$F$11</c:f>
            </c:strRef>
          </c:cat>
          <c:val>
            <c:numRef>
              <c:f>Statistik!$B$15:$F$15</c:f>
              <c:numCache/>
            </c:numRef>
          </c:val>
          <c:smooth val="0"/>
        </c:ser>
        <c:axId val="503504487"/>
        <c:axId val="214724548"/>
      </c:lineChart>
      <c:catAx>
        <c:axId val="503504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</a:p>
        </c:txPr>
        <c:crossAx val="214724548"/>
      </c:catAx>
      <c:valAx>
        <c:axId val="214724548"/>
        <c:scaling>
          <c:orientation val="minMax"/>
          <c:max val="15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03504487"/>
      </c:valAx>
    </c:plotArea>
    <c:legend>
      <c:legendPos val="b"/>
      <c:overlay val="0"/>
      <c:txPr>
        <a:bodyPr/>
        <a:lstStyle/>
        <a:p>
          <a:pPr lvl="0">
            <a:defRPr b="1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28575</xdr:colOff>
      <xdr:row>0</xdr:row>
      <xdr:rowOff>19050</xdr:rowOff>
    </xdr:from>
    <xdr:ext cx="1562100" cy="3524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590550</xdr:colOff>
      <xdr:row>0</xdr:row>
      <xdr:rowOff>38100</xdr:rowOff>
    </xdr:from>
    <xdr:ext cx="3333750" cy="762000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1152525</xdr:colOff>
      <xdr:row>5</xdr:row>
      <xdr:rowOff>76200</xdr:rowOff>
    </xdr:from>
    <xdr:ext cx="5438775" cy="3800475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200025</xdr:colOff>
      <xdr:row>9</xdr:row>
      <xdr:rowOff>28575</xdr:rowOff>
    </xdr:from>
    <xdr:ext cx="3867150" cy="2905125"/>
    <xdr:graphicFrame>
      <xdr:nvGraphicFramePr>
        <xdr:cNvPr id="2" name="Chart 2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9525</xdr:colOff>
      <xdr:row>0</xdr:row>
      <xdr:rowOff>0</xdr:rowOff>
    </xdr:from>
    <xdr:ext cx="3705225" cy="4972050"/>
    <xdr:graphicFrame>
      <xdr:nvGraphicFramePr>
        <xdr:cNvPr id="3" name="Chart 3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mailto:alfjac@hotmail.com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57"/>
    <col customWidth="1" min="2" max="2" width="9.29"/>
    <col customWidth="1" min="3" max="3" width="17.57"/>
    <col customWidth="1" min="4" max="4" width="15.43"/>
    <col customWidth="1" min="5" max="5" width="7.0"/>
    <col customWidth="1" min="6" max="6" width="7.86"/>
    <col customWidth="1" min="7" max="7" width="8.0"/>
    <col customWidth="1" min="8" max="8" width="6.71"/>
    <col customWidth="1" min="9" max="11" width="7.43"/>
    <col customWidth="1" min="12" max="12" width="7.29"/>
    <col customWidth="1" min="13" max="13" width="8.71"/>
    <col customWidth="1" min="14" max="14" width="9.57"/>
    <col customWidth="1" min="15" max="15" width="4.57"/>
    <col customWidth="1" min="16" max="16" width="3.29"/>
    <col customWidth="1" hidden="1" min="17" max="17" width="6.29"/>
    <col customWidth="1" hidden="1" min="18" max="18" width="10.43"/>
  </cols>
  <sheetData>
    <row r="1" ht="33.75" customHeight="1">
      <c r="A1" s="1" t="s">
        <v>0</v>
      </c>
      <c r="B1" s="2"/>
      <c r="C1" s="2"/>
      <c r="D1" s="2"/>
      <c r="E1" s="2"/>
      <c r="F1" s="3">
        <v>44380.0</v>
      </c>
      <c r="G1" s="4">
        <v>44381.0</v>
      </c>
      <c r="H1" s="4">
        <v>44395.0</v>
      </c>
      <c r="I1" s="3">
        <v>44422.0</v>
      </c>
      <c r="J1" s="3">
        <v>44429.0</v>
      </c>
      <c r="K1" s="3">
        <v>44430.0</v>
      </c>
      <c r="L1" s="3">
        <v>44436.0</v>
      </c>
      <c r="M1" s="5"/>
      <c r="N1" s="6"/>
      <c r="O1" s="7"/>
      <c r="P1" s="8"/>
      <c r="Q1" s="9" t="s">
        <v>1</v>
      </c>
      <c r="R1" s="9" t="s">
        <v>2</v>
      </c>
    </row>
    <row r="2">
      <c r="A2" s="10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3" t="s">
        <v>15</v>
      </c>
      <c r="N2" s="14" t="s">
        <v>16</v>
      </c>
      <c r="O2" s="15"/>
      <c r="P2" s="16"/>
      <c r="Q2" s="16"/>
      <c r="R2" s="16"/>
    </row>
    <row r="3">
      <c r="A3" s="17">
        <v>23.0</v>
      </c>
      <c r="B3" s="18" t="s">
        <v>17</v>
      </c>
      <c r="C3" s="18" t="s">
        <v>18</v>
      </c>
      <c r="D3" s="18" t="s">
        <v>19</v>
      </c>
      <c r="E3" s="18" t="s">
        <v>20</v>
      </c>
      <c r="F3" s="19"/>
      <c r="G3" s="19"/>
      <c r="H3" s="19" t="s">
        <v>21</v>
      </c>
      <c r="I3" s="19" t="s">
        <v>21</v>
      </c>
      <c r="J3" s="19" t="s">
        <v>21</v>
      </c>
      <c r="K3" s="19" t="s">
        <v>21</v>
      </c>
      <c r="L3" s="19" t="s">
        <v>21</v>
      </c>
      <c r="M3" s="20">
        <f t="shared" ref="M3:M17" si="1">COUNTIF(F3:L3,"X")</f>
        <v>5</v>
      </c>
      <c r="N3" s="21" t="str">
        <f t="shared" ref="N3:N17" si="2">IF(COUNTIF(F3:L3,"X")&gt;3,"NC-pokal"," ")</f>
        <v>NC-pokal</v>
      </c>
      <c r="P3" s="22"/>
      <c r="Q3" s="22" t="str">
        <f t="shared" ref="Q3:Q17" si="3">IF(COUNTIF(F3:L3,"x")&gt;3,"x","")</f>
        <v>x</v>
      </c>
      <c r="R3" s="22" t="str">
        <f t="shared" ref="R3:R17" si="4">IF(COUNTIF(F3:K3,"x")&gt;2,"x","")</f>
        <v>x</v>
      </c>
    </row>
    <row r="4">
      <c r="A4" s="17">
        <v>24.0</v>
      </c>
      <c r="B4" s="18" t="s">
        <v>22</v>
      </c>
      <c r="C4" s="18" t="s">
        <v>23</v>
      </c>
      <c r="D4" s="18" t="s">
        <v>24</v>
      </c>
      <c r="E4" s="18" t="s">
        <v>20</v>
      </c>
      <c r="F4" s="19" t="s">
        <v>21</v>
      </c>
      <c r="G4" s="19" t="s">
        <v>21</v>
      </c>
      <c r="H4" s="19" t="s">
        <v>21</v>
      </c>
      <c r="I4" s="19"/>
      <c r="J4" s="19"/>
      <c r="K4" s="19"/>
      <c r="L4" s="19" t="s">
        <v>21</v>
      </c>
      <c r="M4" s="20">
        <f t="shared" si="1"/>
        <v>4</v>
      </c>
      <c r="N4" s="21" t="str">
        <f t="shared" si="2"/>
        <v>NC-pokal</v>
      </c>
      <c r="P4" s="22"/>
      <c r="Q4" s="22" t="str">
        <f t="shared" si="3"/>
        <v>x</v>
      </c>
      <c r="R4" s="22" t="str">
        <f t="shared" si="4"/>
        <v>x</v>
      </c>
    </row>
    <row r="5">
      <c r="A5" s="17">
        <v>25.0</v>
      </c>
      <c r="B5" s="18" t="s">
        <v>25</v>
      </c>
      <c r="C5" s="18" t="s">
        <v>26</v>
      </c>
      <c r="D5" s="18" t="s">
        <v>24</v>
      </c>
      <c r="E5" s="18" t="s">
        <v>20</v>
      </c>
      <c r="F5" s="19" t="s">
        <v>21</v>
      </c>
      <c r="G5" s="19" t="s">
        <v>21</v>
      </c>
      <c r="H5" s="19" t="s">
        <v>21</v>
      </c>
      <c r="I5" s="19" t="s">
        <v>21</v>
      </c>
      <c r="J5" s="19" t="s">
        <v>21</v>
      </c>
      <c r="K5" s="19" t="s">
        <v>21</v>
      </c>
      <c r="L5" s="19" t="s">
        <v>21</v>
      </c>
      <c r="M5" s="20">
        <f t="shared" si="1"/>
        <v>7</v>
      </c>
      <c r="N5" s="21" t="str">
        <f t="shared" si="2"/>
        <v>NC-pokal</v>
      </c>
      <c r="P5" s="23"/>
      <c r="Q5" s="22" t="str">
        <f t="shared" si="3"/>
        <v>x</v>
      </c>
      <c r="R5" s="22" t="str">
        <f t="shared" si="4"/>
        <v>x</v>
      </c>
    </row>
    <row r="6">
      <c r="A6" s="17">
        <v>27.0</v>
      </c>
      <c r="B6" s="18" t="s">
        <v>27</v>
      </c>
      <c r="C6" s="18" t="s">
        <v>28</v>
      </c>
      <c r="D6" s="18" t="s">
        <v>24</v>
      </c>
      <c r="E6" s="18" t="s">
        <v>20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>
        <f t="shared" si="1"/>
        <v>7</v>
      </c>
      <c r="N6" s="21" t="str">
        <f t="shared" si="2"/>
        <v>NC-pokal</v>
      </c>
      <c r="P6" s="22"/>
      <c r="Q6" s="22" t="str">
        <f t="shared" si="3"/>
        <v>x</v>
      </c>
      <c r="R6" s="22" t="str">
        <f t="shared" si="4"/>
        <v>x</v>
      </c>
    </row>
    <row r="7">
      <c r="A7" s="17">
        <v>28.0</v>
      </c>
      <c r="B7" s="18" t="s">
        <v>29</v>
      </c>
      <c r="C7" s="18" t="s">
        <v>30</v>
      </c>
      <c r="D7" s="18" t="s">
        <v>31</v>
      </c>
      <c r="E7" s="18" t="s">
        <v>20</v>
      </c>
      <c r="F7" s="24"/>
      <c r="G7" s="19"/>
      <c r="H7" s="19"/>
      <c r="I7" s="19" t="s">
        <v>21</v>
      </c>
      <c r="J7" s="19" t="s">
        <v>21</v>
      </c>
      <c r="K7" s="19" t="s">
        <v>21</v>
      </c>
      <c r="L7" s="19" t="s">
        <v>21</v>
      </c>
      <c r="M7" s="20">
        <f t="shared" si="1"/>
        <v>4</v>
      </c>
      <c r="N7" s="21" t="str">
        <f t="shared" si="2"/>
        <v>NC-pokal</v>
      </c>
      <c r="P7" s="23"/>
      <c r="Q7" s="22" t="str">
        <f t="shared" si="3"/>
        <v>x</v>
      </c>
      <c r="R7" s="22" t="str">
        <f t="shared" si="4"/>
        <v>x</v>
      </c>
    </row>
    <row r="8">
      <c r="A8" s="17">
        <v>29.0</v>
      </c>
      <c r="B8" s="18" t="s">
        <v>32</v>
      </c>
      <c r="C8" s="18" t="s">
        <v>33</v>
      </c>
      <c r="D8" s="18" t="s">
        <v>34</v>
      </c>
      <c r="E8" s="18" t="s">
        <v>20</v>
      </c>
      <c r="F8" s="19"/>
      <c r="G8" s="19"/>
      <c r="H8" s="19"/>
      <c r="I8" s="19"/>
      <c r="J8" s="19" t="s">
        <v>21</v>
      </c>
      <c r="K8" s="19" t="s">
        <v>21</v>
      </c>
      <c r="L8" s="19"/>
      <c r="M8" s="20">
        <f t="shared" si="1"/>
        <v>2</v>
      </c>
      <c r="N8" s="21" t="str">
        <f t="shared" si="2"/>
        <v> </v>
      </c>
      <c r="P8" s="23"/>
      <c r="Q8" s="22" t="str">
        <f t="shared" si="3"/>
        <v/>
      </c>
      <c r="R8" s="22" t="str">
        <f t="shared" si="4"/>
        <v/>
      </c>
    </row>
    <row r="9">
      <c r="A9" s="17">
        <v>31.0</v>
      </c>
      <c r="B9" s="18" t="s">
        <v>35</v>
      </c>
      <c r="C9" s="18" t="s">
        <v>36</v>
      </c>
      <c r="D9" s="18" t="s">
        <v>37</v>
      </c>
      <c r="E9" s="18" t="s">
        <v>20</v>
      </c>
      <c r="F9" s="19" t="s">
        <v>21</v>
      </c>
      <c r="G9" s="19" t="s">
        <v>21</v>
      </c>
      <c r="H9" s="19"/>
      <c r="I9" s="19" t="s">
        <v>21</v>
      </c>
      <c r="J9" s="19" t="s">
        <v>21</v>
      </c>
      <c r="K9" s="19" t="s">
        <v>21</v>
      </c>
      <c r="L9" s="19" t="s">
        <v>21</v>
      </c>
      <c r="M9" s="20">
        <f t="shared" si="1"/>
        <v>6</v>
      </c>
      <c r="N9" s="21" t="str">
        <f t="shared" si="2"/>
        <v>NC-pokal</v>
      </c>
      <c r="P9" s="23"/>
      <c r="Q9" s="22" t="str">
        <f t="shared" si="3"/>
        <v>x</v>
      </c>
      <c r="R9" s="22" t="str">
        <f t="shared" si="4"/>
        <v>x</v>
      </c>
    </row>
    <row r="10">
      <c r="A10" s="17">
        <v>33.0</v>
      </c>
      <c r="B10" s="18" t="s">
        <v>38</v>
      </c>
      <c r="C10" s="18" t="s">
        <v>39</v>
      </c>
      <c r="D10" s="18" t="s">
        <v>34</v>
      </c>
      <c r="E10" s="18" t="s">
        <v>20</v>
      </c>
      <c r="F10" s="24"/>
      <c r="G10" s="19"/>
      <c r="H10" s="19" t="s">
        <v>21</v>
      </c>
      <c r="I10" s="19" t="s">
        <v>21</v>
      </c>
      <c r="J10" s="19" t="s">
        <v>21</v>
      </c>
      <c r="K10" s="19" t="s">
        <v>21</v>
      </c>
      <c r="L10" s="19" t="s">
        <v>21</v>
      </c>
      <c r="M10" s="20">
        <f t="shared" si="1"/>
        <v>5</v>
      </c>
      <c r="N10" s="21" t="str">
        <f t="shared" si="2"/>
        <v>NC-pokal</v>
      </c>
      <c r="P10" s="23"/>
      <c r="Q10" s="22" t="str">
        <f t="shared" si="3"/>
        <v>x</v>
      </c>
      <c r="R10" s="22" t="str">
        <f t="shared" si="4"/>
        <v>x</v>
      </c>
    </row>
    <row r="11">
      <c r="A11" s="17">
        <v>55.0</v>
      </c>
      <c r="B11" s="18" t="s">
        <v>40</v>
      </c>
      <c r="C11" s="18" t="s">
        <v>41</v>
      </c>
      <c r="D11" s="18" t="s">
        <v>34</v>
      </c>
      <c r="E11" s="18" t="s">
        <v>20</v>
      </c>
      <c r="F11" s="19"/>
      <c r="G11" s="19"/>
      <c r="H11" s="19"/>
      <c r="I11" s="19"/>
      <c r="J11" s="19" t="s">
        <v>21</v>
      </c>
      <c r="K11" s="19" t="s">
        <v>21</v>
      </c>
      <c r="L11" s="19"/>
      <c r="M11" s="20">
        <f t="shared" si="1"/>
        <v>2</v>
      </c>
      <c r="N11" s="21" t="str">
        <f t="shared" si="2"/>
        <v> </v>
      </c>
      <c r="P11" s="23"/>
      <c r="Q11" s="22" t="str">
        <f t="shared" si="3"/>
        <v/>
      </c>
      <c r="R11" s="22" t="str">
        <f t="shared" si="4"/>
        <v/>
      </c>
    </row>
    <row r="12">
      <c r="A12" s="17">
        <v>61.0</v>
      </c>
      <c r="B12" s="18" t="s">
        <v>42</v>
      </c>
      <c r="C12" s="18" t="s">
        <v>43</v>
      </c>
      <c r="D12" s="18" t="s">
        <v>24</v>
      </c>
      <c r="E12" s="18" t="s">
        <v>20</v>
      </c>
      <c r="F12" s="19" t="s">
        <v>21</v>
      </c>
      <c r="G12" s="19" t="s">
        <v>21</v>
      </c>
      <c r="H12" s="19" t="s">
        <v>21</v>
      </c>
      <c r="I12" s="19"/>
      <c r="J12" s="19" t="s">
        <v>21</v>
      </c>
      <c r="K12" s="19" t="s">
        <v>21</v>
      </c>
      <c r="L12" s="19" t="s">
        <v>21</v>
      </c>
      <c r="M12" s="20">
        <f t="shared" si="1"/>
        <v>6</v>
      </c>
      <c r="N12" s="21" t="str">
        <f t="shared" si="2"/>
        <v>NC-pokal</v>
      </c>
      <c r="P12" s="23"/>
      <c r="Q12" s="22" t="str">
        <f t="shared" si="3"/>
        <v>x</v>
      </c>
      <c r="R12" s="22" t="str">
        <f t="shared" si="4"/>
        <v>x</v>
      </c>
    </row>
    <row r="13">
      <c r="A13" s="17">
        <v>77.0</v>
      </c>
      <c r="B13" s="18" t="s">
        <v>44</v>
      </c>
      <c r="C13" s="18" t="s">
        <v>45</v>
      </c>
      <c r="D13" s="18" t="s">
        <v>34</v>
      </c>
      <c r="E13" s="18" t="s">
        <v>20</v>
      </c>
      <c r="F13" s="19"/>
      <c r="G13" s="19"/>
      <c r="H13" s="19"/>
      <c r="I13" s="19"/>
      <c r="J13" s="19" t="s">
        <v>21</v>
      </c>
      <c r="K13" s="19" t="s">
        <v>21</v>
      </c>
      <c r="L13" s="19" t="s">
        <v>21</v>
      </c>
      <c r="M13" s="20">
        <f t="shared" si="1"/>
        <v>3</v>
      </c>
      <c r="N13" s="21" t="str">
        <f t="shared" si="2"/>
        <v> </v>
      </c>
      <c r="P13" s="22"/>
      <c r="Q13" s="22" t="str">
        <f t="shared" si="3"/>
        <v/>
      </c>
      <c r="R13" s="22" t="str">
        <f t="shared" si="4"/>
        <v/>
      </c>
    </row>
    <row r="14">
      <c r="A14" s="17">
        <v>88.0</v>
      </c>
      <c r="B14" s="18" t="s">
        <v>46</v>
      </c>
      <c r="C14" s="18" t="s">
        <v>47</v>
      </c>
      <c r="D14" s="18" t="s">
        <v>24</v>
      </c>
      <c r="E14" s="18" t="s">
        <v>20</v>
      </c>
      <c r="F14" s="19"/>
      <c r="G14" s="19"/>
      <c r="H14" s="19" t="s">
        <v>21</v>
      </c>
      <c r="I14" s="19"/>
      <c r="J14" s="19" t="s">
        <v>21</v>
      </c>
      <c r="K14" s="19" t="s">
        <v>21</v>
      </c>
      <c r="L14" s="19" t="s">
        <v>21</v>
      </c>
      <c r="M14" s="20">
        <f t="shared" si="1"/>
        <v>4</v>
      </c>
      <c r="N14" s="21" t="str">
        <f t="shared" si="2"/>
        <v>NC-pokal</v>
      </c>
      <c r="P14" s="22"/>
      <c r="Q14" s="22" t="str">
        <f t="shared" si="3"/>
        <v>x</v>
      </c>
      <c r="R14" s="22" t="str">
        <f t="shared" si="4"/>
        <v>x</v>
      </c>
    </row>
    <row r="15">
      <c r="A15" s="17">
        <v>91.0</v>
      </c>
      <c r="B15" s="18" t="s">
        <v>48</v>
      </c>
      <c r="C15" s="18" t="s">
        <v>28</v>
      </c>
      <c r="D15" s="18" t="s">
        <v>24</v>
      </c>
      <c r="E15" s="18" t="s">
        <v>20</v>
      </c>
      <c r="F15" s="19" t="s">
        <v>21</v>
      </c>
      <c r="G15" s="19" t="s">
        <v>21</v>
      </c>
      <c r="H15" s="19" t="s">
        <v>21</v>
      </c>
      <c r="I15" s="19" t="s">
        <v>21</v>
      </c>
      <c r="J15" s="24"/>
      <c r="K15" s="24"/>
      <c r="L15" s="19"/>
      <c r="M15" s="20">
        <f t="shared" si="1"/>
        <v>4</v>
      </c>
      <c r="N15" s="21" t="str">
        <f t="shared" si="2"/>
        <v>NC-pokal</v>
      </c>
      <c r="P15" s="23"/>
      <c r="Q15" s="22" t="str">
        <f t="shared" si="3"/>
        <v>x</v>
      </c>
      <c r="R15" s="22" t="str">
        <f t="shared" si="4"/>
        <v>x</v>
      </c>
    </row>
    <row r="16">
      <c r="A16" s="17">
        <v>112.0</v>
      </c>
      <c r="B16" s="18" t="s">
        <v>49</v>
      </c>
      <c r="C16" s="18" t="s">
        <v>50</v>
      </c>
      <c r="D16" s="18" t="s">
        <v>31</v>
      </c>
      <c r="E16" s="18" t="s">
        <v>20</v>
      </c>
      <c r="F16" s="19"/>
      <c r="G16" s="19"/>
      <c r="H16" s="19"/>
      <c r="I16" s="19"/>
      <c r="J16" s="24"/>
      <c r="K16" s="24"/>
      <c r="L16" s="19" t="s">
        <v>21</v>
      </c>
      <c r="M16" s="20">
        <f t="shared" si="1"/>
        <v>1</v>
      </c>
      <c r="N16" s="21" t="str">
        <f t="shared" si="2"/>
        <v> </v>
      </c>
      <c r="P16" s="23"/>
      <c r="Q16" s="22" t="str">
        <f t="shared" si="3"/>
        <v/>
      </c>
      <c r="R16" s="22" t="str">
        <f t="shared" si="4"/>
        <v/>
      </c>
    </row>
    <row r="17">
      <c r="A17" s="17">
        <v>199.0</v>
      </c>
      <c r="B17" s="18" t="s">
        <v>51</v>
      </c>
      <c r="C17" s="18" t="s">
        <v>52</v>
      </c>
      <c r="D17" s="18" t="s">
        <v>31</v>
      </c>
      <c r="E17" s="18" t="s">
        <v>20</v>
      </c>
      <c r="F17" s="19"/>
      <c r="G17" s="19"/>
      <c r="H17" s="19" t="s">
        <v>21</v>
      </c>
      <c r="I17" s="19" t="s">
        <v>21</v>
      </c>
      <c r="J17" s="19" t="s">
        <v>21</v>
      </c>
      <c r="K17" s="19" t="s">
        <v>21</v>
      </c>
      <c r="L17" s="19" t="s">
        <v>21</v>
      </c>
      <c r="M17" s="20">
        <f t="shared" si="1"/>
        <v>5</v>
      </c>
      <c r="N17" s="21" t="str">
        <f t="shared" si="2"/>
        <v>NC-pokal</v>
      </c>
      <c r="P17" s="22"/>
      <c r="Q17" s="22" t="str">
        <f t="shared" si="3"/>
        <v>x</v>
      </c>
      <c r="R17" s="22" t="str">
        <f t="shared" si="4"/>
        <v>x</v>
      </c>
    </row>
    <row r="18">
      <c r="A18" s="25"/>
      <c r="B18" s="26"/>
      <c r="C18" s="26"/>
      <c r="D18" s="27"/>
      <c r="E18" s="27"/>
      <c r="F18" s="28"/>
      <c r="G18" s="28"/>
      <c r="H18" s="28"/>
      <c r="I18" s="28"/>
      <c r="J18" s="28"/>
      <c r="K18" s="28"/>
      <c r="L18" s="28"/>
      <c r="M18" s="29"/>
      <c r="N18" s="30"/>
      <c r="O18" s="31"/>
      <c r="P18" s="32"/>
      <c r="Q18" s="32"/>
      <c r="R18" s="32"/>
    </row>
    <row r="19">
      <c r="B19" s="33" t="s">
        <v>53</v>
      </c>
      <c r="C19" s="34"/>
      <c r="D19" s="34"/>
      <c r="E19" s="34"/>
      <c r="F19" s="35">
        <f t="shared" ref="F19:L19" si="5">IF(COUNTIF(F3:F17,"x")&gt;0,COUNTIF(F3:F17,"x")," ")</f>
        <v>6</v>
      </c>
      <c r="G19" s="35">
        <f t="shared" si="5"/>
        <v>6</v>
      </c>
      <c r="H19" s="35">
        <f t="shared" si="5"/>
        <v>9</v>
      </c>
      <c r="I19" s="35">
        <f t="shared" si="5"/>
        <v>8</v>
      </c>
      <c r="J19" s="35">
        <f t="shared" si="5"/>
        <v>12</v>
      </c>
      <c r="K19" s="35">
        <f t="shared" si="5"/>
        <v>12</v>
      </c>
      <c r="L19" s="35">
        <f t="shared" si="5"/>
        <v>12</v>
      </c>
      <c r="M19" s="36">
        <f>COUNTIF(F19:L19,"&gt;0")</f>
        <v>7</v>
      </c>
      <c r="N19" s="37">
        <f>COUNTIF(N3:N17,"NC-pokal")</f>
        <v>11</v>
      </c>
      <c r="O19" s="38"/>
      <c r="P19" s="39"/>
      <c r="Q19" s="35">
        <f t="shared" ref="Q19:R19" si="6">COUNTIF(Q3:Q17,"x")</f>
        <v>11</v>
      </c>
      <c r="R19" s="35">
        <f t="shared" si="6"/>
        <v>11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7.71"/>
    <col customWidth="1" min="3" max="3" width="14.71"/>
    <col customWidth="1" min="4" max="4" width="17.14"/>
    <col customWidth="1" min="5" max="5" width="19.0"/>
    <col customWidth="1" min="6" max="6" width="7.0"/>
    <col customWidth="1" min="7" max="10" width="8.0"/>
    <col customWidth="1" min="11" max="11" width="7.57"/>
    <col customWidth="1" min="12" max="12" width="7.71"/>
    <col customWidth="1" min="13" max="13" width="8.71"/>
    <col customWidth="1" min="14" max="14" width="7.29"/>
    <col customWidth="1" min="15" max="16" width="8.29"/>
    <col customWidth="1" min="17" max="17" width="9.43"/>
    <col customWidth="1" min="18" max="18" width="9.57"/>
    <col customWidth="1" min="19" max="19" width="7.0"/>
    <col customWidth="1" hidden="1" min="20" max="20" width="7.14"/>
    <col customWidth="1" hidden="1" min="21" max="21" width="11.14"/>
    <col customWidth="1" hidden="1" min="22" max="22" width="3.86"/>
    <col customWidth="1" hidden="1" min="23" max="23" width="10.57"/>
    <col customWidth="1" hidden="1" min="24" max="24" width="3.86"/>
    <col customWidth="1" hidden="1" min="25" max="25" width="10.57"/>
    <col customWidth="1" hidden="1" min="26" max="26" width="3.86"/>
    <col customWidth="1" hidden="1" min="27" max="35" width="2.71"/>
    <col customWidth="1" hidden="1" min="36" max="66" width="3.29"/>
    <col customWidth="1" hidden="1" min="67" max="67" width="9.29"/>
    <col customWidth="1" hidden="1" min="68" max="68" width="3.29"/>
    <col customWidth="1" hidden="1" min="69" max="69" width="6.29"/>
    <col customWidth="1" hidden="1" min="70" max="139" width="10.43"/>
  </cols>
  <sheetData>
    <row r="1" ht="33.0" customHeight="1">
      <c r="A1" s="40" t="s">
        <v>54</v>
      </c>
      <c r="B1" s="41"/>
      <c r="C1" s="42"/>
      <c r="D1" s="42"/>
      <c r="E1" s="43"/>
      <c r="F1" s="43"/>
      <c r="G1" s="44">
        <v>44380.0</v>
      </c>
      <c r="H1" s="45">
        <v>44381.0</v>
      </c>
      <c r="I1" s="45">
        <v>44395.0</v>
      </c>
      <c r="J1" s="44">
        <v>44422.0</v>
      </c>
      <c r="K1" s="44">
        <v>44429.0</v>
      </c>
      <c r="L1" s="44">
        <v>44430.0</v>
      </c>
      <c r="M1" s="44">
        <v>44436.0</v>
      </c>
      <c r="N1" s="44">
        <v>44436.0</v>
      </c>
      <c r="O1" s="46"/>
      <c r="P1" s="47"/>
      <c r="Q1" s="48"/>
      <c r="R1" s="49"/>
      <c r="S1" s="7"/>
      <c r="T1" s="7"/>
      <c r="U1" s="50"/>
      <c r="V1" s="51"/>
      <c r="W1" s="50"/>
      <c r="X1" s="51"/>
      <c r="Y1" s="50"/>
      <c r="Z1" s="52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ht="27.0" customHeight="1">
      <c r="A2" s="54" t="str">
        <f t="shared" ref="A2:A19" si="1">IF(Q2&gt;0,VLOOKUP(B2,$BT$2:$EG$29,66,FALSE),"")</f>
        <v>Plac.</v>
      </c>
      <c r="B2" s="55" t="s">
        <v>3</v>
      </c>
      <c r="C2" s="54" t="s">
        <v>4</v>
      </c>
      <c r="D2" s="54" t="s">
        <v>5</v>
      </c>
      <c r="E2" s="56" t="s">
        <v>6</v>
      </c>
      <c r="F2" s="56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55</v>
      </c>
      <c r="N2" s="12" t="s">
        <v>14</v>
      </c>
      <c r="O2" s="57" t="s">
        <v>56</v>
      </c>
      <c r="P2" s="57" t="s">
        <v>57</v>
      </c>
      <c r="Q2" s="58" t="s">
        <v>58</v>
      </c>
      <c r="R2" s="59" t="s">
        <v>16</v>
      </c>
      <c r="S2" s="60" t="s">
        <v>15</v>
      </c>
      <c r="T2" s="60" t="s">
        <v>59</v>
      </c>
      <c r="U2" s="61" t="s">
        <v>60</v>
      </c>
      <c r="V2" s="62" t="s">
        <v>61</v>
      </c>
      <c r="W2" s="61" t="s">
        <v>62</v>
      </c>
      <c r="X2" s="62" t="s">
        <v>61</v>
      </c>
      <c r="Y2" s="61" t="s">
        <v>63</v>
      </c>
      <c r="Z2" s="63" t="s">
        <v>61</v>
      </c>
      <c r="AA2" s="64" t="s">
        <v>64</v>
      </c>
      <c r="AB2" s="64" t="s">
        <v>65</v>
      </c>
      <c r="AC2" s="64" t="s">
        <v>66</v>
      </c>
      <c r="AD2" s="64" t="s">
        <v>67</v>
      </c>
      <c r="AE2" s="64" t="s">
        <v>68</v>
      </c>
      <c r="AF2" s="64" t="s">
        <v>69</v>
      </c>
      <c r="AG2" s="64" t="s">
        <v>70</v>
      </c>
      <c r="AH2" s="64" t="s">
        <v>71</v>
      </c>
      <c r="AI2" s="64" t="s">
        <v>72</v>
      </c>
      <c r="AJ2" s="64" t="s">
        <v>73</v>
      </c>
      <c r="AK2" s="64" t="s">
        <v>74</v>
      </c>
      <c r="AL2" s="64" t="s">
        <v>75</v>
      </c>
      <c r="AM2" s="64" t="s">
        <v>76</v>
      </c>
      <c r="AN2" s="64" t="s">
        <v>77</v>
      </c>
      <c r="AO2" s="64" t="s">
        <v>78</v>
      </c>
      <c r="AP2" s="64" t="s">
        <v>79</v>
      </c>
      <c r="AQ2" s="64" t="s">
        <v>80</v>
      </c>
      <c r="AR2" s="64" t="s">
        <v>81</v>
      </c>
      <c r="AS2" s="64" t="s">
        <v>82</v>
      </c>
      <c r="AT2" s="64" t="s">
        <v>83</v>
      </c>
      <c r="AU2" s="64" t="s">
        <v>84</v>
      </c>
      <c r="AV2" s="64" t="s">
        <v>85</v>
      </c>
      <c r="AW2" s="64" t="s">
        <v>86</v>
      </c>
      <c r="AX2" s="64" t="s">
        <v>87</v>
      </c>
      <c r="AY2" s="64" t="s">
        <v>88</v>
      </c>
      <c r="AZ2" s="64" t="s">
        <v>89</v>
      </c>
      <c r="BA2" s="64" t="s">
        <v>90</v>
      </c>
      <c r="BB2" s="64" t="s">
        <v>91</v>
      </c>
      <c r="BC2" s="64" t="s">
        <v>92</v>
      </c>
      <c r="BD2" s="64" t="s">
        <v>93</v>
      </c>
      <c r="BE2" s="64" t="s">
        <v>94</v>
      </c>
      <c r="BF2" s="64" t="s">
        <v>95</v>
      </c>
      <c r="BG2" s="64" t="s">
        <v>96</v>
      </c>
      <c r="BH2" s="64" t="s">
        <v>97</v>
      </c>
      <c r="BI2" s="64" t="s">
        <v>98</v>
      </c>
      <c r="BJ2" s="64" t="s">
        <v>99</v>
      </c>
      <c r="BK2" s="64" t="s">
        <v>100</v>
      </c>
      <c r="BL2" s="65" t="s">
        <v>101</v>
      </c>
      <c r="BM2" s="65" t="s">
        <v>102</v>
      </c>
      <c r="BN2" s="65" t="s">
        <v>103</v>
      </c>
      <c r="BO2" s="65" t="s">
        <v>104</v>
      </c>
      <c r="BP2" s="66"/>
      <c r="BQ2" s="65" t="s">
        <v>1</v>
      </c>
      <c r="BR2" s="65" t="s">
        <v>2</v>
      </c>
      <c r="BS2" s="65" t="s">
        <v>105</v>
      </c>
      <c r="BT2" s="67" t="str">
        <f t="array" ref="BT2:EF29">SORT(B2:BN29,16,FALSE,26,FALSE,27,FALSE,28,FALSE,29,FALSE,30,FALSE,31,FALSE,32,FALSE,33,FALSE,34,FALSE,35,FALSE,36,FALSE,37,FALSE,38,FALSE,39,FALSE,40,FALSE,41,FALSE,42,FALSE,43,FALSE,44,FALSE,45,FALSE,46,FALSE,47,FALSE,48,FALSE,49,FALSE,50,FALSE,51,FALSE,52,FALSE,53,FALSE,54,FALSE,55,FALSE,56,FALSE,57,FALSE,58,FALSE,59,FALSE,60,FALSE,61,FALSE,62,FALSE,63,FALSE,64,FALSE,65,FALSE,13,FALSE,12,FALSE,11,FALSE,10,FALSE,9,FALSE,8,FALSE,7,FALSE,6,FALSE,5,FALSE,1,TRUE)</f>
        <v>Startnr.</v>
      </c>
      <c r="BU2" s="65" t="s">
        <v>4</v>
      </c>
      <c r="BV2" s="65" t="s">
        <v>5</v>
      </c>
      <c r="BW2" s="65" t="s">
        <v>6</v>
      </c>
      <c r="BX2" s="65" t="s">
        <v>7</v>
      </c>
      <c r="BY2" s="65" t="s">
        <v>8</v>
      </c>
      <c r="BZ2" s="65" t="s">
        <v>9</v>
      </c>
      <c r="CA2" s="65" t="s">
        <v>10</v>
      </c>
      <c r="CB2" s="65" t="s">
        <v>11</v>
      </c>
      <c r="CC2" s="65" t="s">
        <v>12</v>
      </c>
      <c r="CD2" s="65" t="s">
        <v>13</v>
      </c>
      <c r="CE2" s="65" t="s">
        <v>55</v>
      </c>
      <c r="CF2" s="65" t="s">
        <v>14</v>
      </c>
      <c r="CG2" s="65" t="s">
        <v>56</v>
      </c>
      <c r="CH2" s="65" t="s">
        <v>57</v>
      </c>
      <c r="CI2" s="65" t="s">
        <v>58</v>
      </c>
      <c r="CJ2" s="65" t="s">
        <v>16</v>
      </c>
      <c r="CK2" s="65" t="s">
        <v>15</v>
      </c>
      <c r="CL2" s="65" t="s">
        <v>59</v>
      </c>
      <c r="CM2" s="65" t="s">
        <v>60</v>
      </c>
      <c r="CN2" s="65" t="s">
        <v>61</v>
      </c>
      <c r="CO2" s="65" t="s">
        <v>62</v>
      </c>
      <c r="CP2" s="65" t="s">
        <v>61</v>
      </c>
      <c r="CQ2" s="65" t="s">
        <v>63</v>
      </c>
      <c r="CR2" s="65" t="s">
        <v>61</v>
      </c>
      <c r="CS2" s="65" t="s">
        <v>64</v>
      </c>
      <c r="CT2" s="65" t="s">
        <v>65</v>
      </c>
      <c r="CU2" s="65" t="s">
        <v>66</v>
      </c>
      <c r="CV2" s="65" t="s">
        <v>67</v>
      </c>
      <c r="CW2" s="65" t="s">
        <v>68</v>
      </c>
      <c r="CX2" s="65" t="s">
        <v>69</v>
      </c>
      <c r="CY2" s="65" t="s">
        <v>70</v>
      </c>
      <c r="CZ2" s="65" t="s">
        <v>71</v>
      </c>
      <c r="DA2" s="65" t="s">
        <v>72</v>
      </c>
      <c r="DB2" s="65" t="s">
        <v>73</v>
      </c>
      <c r="DC2" s="65" t="s">
        <v>74</v>
      </c>
      <c r="DD2" s="65" t="s">
        <v>75</v>
      </c>
      <c r="DE2" s="65" t="s">
        <v>76</v>
      </c>
      <c r="DF2" s="65" t="s">
        <v>77</v>
      </c>
      <c r="DG2" s="65" t="s">
        <v>78</v>
      </c>
      <c r="DH2" s="65" t="s">
        <v>79</v>
      </c>
      <c r="DI2" s="65" t="s">
        <v>80</v>
      </c>
      <c r="DJ2" s="65" t="s">
        <v>81</v>
      </c>
      <c r="DK2" s="65" t="s">
        <v>82</v>
      </c>
      <c r="DL2" s="65" t="s">
        <v>83</v>
      </c>
      <c r="DM2" s="65" t="s">
        <v>84</v>
      </c>
      <c r="DN2" s="65" t="s">
        <v>85</v>
      </c>
      <c r="DO2" s="65" t="s">
        <v>86</v>
      </c>
      <c r="DP2" s="65" t="s">
        <v>87</v>
      </c>
      <c r="DQ2" s="65" t="s">
        <v>88</v>
      </c>
      <c r="DR2" s="65" t="s">
        <v>89</v>
      </c>
      <c r="DS2" s="65" t="s">
        <v>90</v>
      </c>
      <c r="DT2" s="65" t="s">
        <v>91</v>
      </c>
      <c r="DU2" s="65" t="s">
        <v>92</v>
      </c>
      <c r="DV2" s="65" t="s">
        <v>93</v>
      </c>
      <c r="DW2" s="65" t="s">
        <v>94</v>
      </c>
      <c r="DX2" s="65" t="s">
        <v>95</v>
      </c>
      <c r="DY2" s="65" t="s">
        <v>96</v>
      </c>
      <c r="DZ2" s="65" t="s">
        <v>97</v>
      </c>
      <c r="EA2" s="65" t="s">
        <v>98</v>
      </c>
      <c r="EB2" s="65" t="s">
        <v>99</v>
      </c>
      <c r="EC2" s="65" t="s">
        <v>100</v>
      </c>
      <c r="ED2" s="65" t="s">
        <v>101</v>
      </c>
      <c r="EE2" s="65" t="s">
        <v>102</v>
      </c>
      <c r="EF2" s="65" t="s">
        <v>103</v>
      </c>
      <c r="EG2" s="65" t="s">
        <v>105</v>
      </c>
      <c r="EH2" s="65"/>
      <c r="EI2" s="65"/>
    </row>
    <row r="3" ht="18.75" customHeight="1">
      <c r="A3" s="68">
        <f t="shared" si="1"/>
        <v>1</v>
      </c>
      <c r="B3" s="19">
        <v>95.0</v>
      </c>
      <c r="C3" s="18" t="s">
        <v>106</v>
      </c>
      <c r="D3" s="18" t="s">
        <v>107</v>
      </c>
      <c r="E3" s="69" t="s">
        <v>19</v>
      </c>
      <c r="F3" s="69" t="s">
        <v>20</v>
      </c>
      <c r="G3" s="19">
        <v>41.0</v>
      </c>
      <c r="H3" s="19">
        <v>39.0</v>
      </c>
      <c r="I3" s="19">
        <v>41.0</v>
      </c>
      <c r="J3" s="19">
        <v>41.0</v>
      </c>
      <c r="K3" s="19">
        <v>39.0</v>
      </c>
      <c r="L3" s="19">
        <v>41.0</v>
      </c>
      <c r="M3" s="19">
        <v>41.0</v>
      </c>
      <c r="N3" s="19">
        <v>41.0</v>
      </c>
      <c r="O3" s="70">
        <f t="shared" ref="O3:O20" si="2">IF(S$31&gt;5,IFERROR(0-SMALL(G3:N3,2),""),"")</f>
        <v>-39</v>
      </c>
      <c r="P3" s="70">
        <f t="shared" ref="P3:P20" si="3">IF(S$31&gt;3,IFERROR(0-SMALL(G3:N3,1),""),"")</f>
        <v>-39</v>
      </c>
      <c r="Q3" s="71">
        <f t="shared" ref="Q3:Q20" si="4">IF(S$31&lt;4,SUM(G3:N3),IF(S$31&lt;6,SUM(G3:N3)+P3,SUM(G3:N3)+P3+O3))</f>
        <v>246</v>
      </c>
      <c r="R3" s="21" t="str">
        <f t="shared" ref="R3:R20" si="5">IF((COUNTIF(G3:M3,"&gt;0"))&gt;3,"NC-pokal"," ")</f>
        <v>NC-pokal</v>
      </c>
      <c r="S3" s="72">
        <f t="shared" ref="S3:S20" si="6">COUNTIF(G3:M3,"&gt;0")</f>
        <v>7</v>
      </c>
      <c r="T3" s="73">
        <f t="shared" ref="T3:T20" si="7">COUNTIF(G3:N3,"&gt;0")</f>
        <v>8</v>
      </c>
      <c r="U3" s="74">
        <f t="shared" ref="U3:U20" si="8">SUM(G3:N3)-SMALL(G3:N3,1)-SMALL(G3:N3,2)</f>
        <v>246</v>
      </c>
      <c r="V3" s="75">
        <f t="shared" ref="V3:V20" si="9">_xlfn.RANK.AVG(U3,U$3:U$29,FALSE)</f>
        <v>1</v>
      </c>
      <c r="W3" s="74">
        <f t="shared" ref="W3:W20" si="10">SUM(G3:N3)-SMALL(G3:N3,1)</f>
        <v>285</v>
      </c>
      <c r="X3" s="75">
        <f t="shared" ref="X3:X20" si="11">_xlfn.RANK.AVG(W3,W$3:W$29,FALSE)</f>
        <v>1</v>
      </c>
      <c r="Y3" s="74">
        <f t="shared" ref="Y3:Y20" si="12">SUM(G3:N3)</f>
        <v>324</v>
      </c>
      <c r="Z3" s="76">
        <f t="shared" ref="Z3:Z20" si="13">_xlfn.RANK.AVG(Y3,Y$3:Y$29,FALSE)</f>
        <v>1</v>
      </c>
      <c r="AA3" s="77">
        <f t="shared" ref="AA3:AA20" si="14">COUNTIF($G3:$N3,"41")</f>
        <v>6</v>
      </c>
      <c r="AB3" s="77">
        <f t="shared" ref="AB3:AB20" si="15">COUNTIF($G3:$N3,"39")</f>
        <v>2</v>
      </c>
      <c r="AC3" s="77">
        <f t="shared" ref="AC3:AC20" si="16">COUNTIF($G3:$N3,"38")</f>
        <v>0</v>
      </c>
      <c r="AD3" s="77">
        <f t="shared" ref="AD3:AD20" si="17">COUNTIF($G3:$N3,"37")</f>
        <v>0</v>
      </c>
      <c r="AE3" s="77">
        <f t="shared" ref="AE3:AE20" si="18">COUNTIF($G3:$N3,"36")</f>
        <v>0</v>
      </c>
      <c r="AF3" s="77">
        <f t="shared" ref="AF3:AF20" si="19">COUNTIF($G3:$N3,"35")</f>
        <v>0</v>
      </c>
      <c r="AG3" s="77">
        <f t="shared" ref="AG3:AG20" si="20">COUNTIF($G3:$N3,"34")</f>
        <v>0</v>
      </c>
      <c r="AH3" s="77">
        <f t="shared" ref="AH3:AH20" si="21">COUNTIF($G3:$N3,"33")</f>
        <v>0</v>
      </c>
      <c r="AI3" s="77">
        <f t="shared" ref="AI3:AI20" si="22">COUNTIF($G3:$N3,"32")</f>
        <v>0</v>
      </c>
      <c r="AJ3" s="77">
        <f t="shared" ref="AJ3:AJ20" si="23">COUNTIF($G3:$N3,"31")</f>
        <v>0</v>
      </c>
      <c r="AK3" s="77">
        <f t="shared" ref="AK3:AK20" si="24">COUNTIF($G3:$N3,"30")</f>
        <v>0</v>
      </c>
      <c r="AL3" s="77">
        <f t="shared" ref="AL3:AL20" si="25">COUNTIF($G3:$N3,"29")</f>
        <v>0</v>
      </c>
      <c r="AM3" s="77">
        <f t="shared" ref="AM3:AM20" si="26">COUNTIF($G3:$N3,"28")</f>
        <v>0</v>
      </c>
      <c r="AN3" s="77">
        <f t="shared" ref="AN3:AN20" si="27">COUNTIF($G3:$N3,"27")</f>
        <v>0</v>
      </c>
      <c r="AO3" s="77">
        <f t="shared" ref="AO3:AO20" si="28">COUNTIF($G3:$N3,"26")</f>
        <v>0</v>
      </c>
      <c r="AP3" s="77">
        <f t="shared" ref="AP3:AP20" si="29">COUNTIF($G3:$N3,"25")</f>
        <v>0</v>
      </c>
      <c r="AQ3" s="77">
        <f t="shared" ref="AQ3:AQ20" si="30">COUNTIF($G3:$N3,"24")</f>
        <v>0</v>
      </c>
      <c r="AR3" s="77">
        <f t="shared" ref="AR3:AR20" si="31">COUNTIF($G3:$N3,"23")</f>
        <v>0</v>
      </c>
      <c r="AS3" s="77">
        <f t="shared" ref="AS3:AS20" si="32">COUNTIF($G3:$N3,"22")</f>
        <v>0</v>
      </c>
      <c r="AT3" s="77">
        <f t="shared" ref="AT3:AT20" si="33">COUNTIF($G3:$N3,"21")</f>
        <v>0</v>
      </c>
      <c r="AU3" s="77">
        <f t="shared" ref="AU3:AU20" si="34">COUNTIF($G3:$N3,"20")</f>
        <v>0</v>
      </c>
      <c r="AV3" s="77">
        <f t="shared" ref="AV3:AV20" si="35">COUNTIF($G3:$N3,"19")</f>
        <v>0</v>
      </c>
      <c r="AW3" s="77">
        <f t="shared" ref="AW3:AW20" si="36">COUNTIF($G3:$N3,"18")</f>
        <v>0</v>
      </c>
      <c r="AX3" s="77">
        <f t="shared" ref="AX3:AX20" si="37">COUNTIF($G3:$N3,"17")</f>
        <v>0</v>
      </c>
      <c r="AY3" s="77">
        <f t="shared" ref="AY3:AY20" si="38">COUNTIF($G3:$N3,"16")</f>
        <v>0</v>
      </c>
      <c r="AZ3" s="77">
        <f t="shared" ref="AZ3:AZ20" si="39">COUNTIF($G3:$N3,"15")</f>
        <v>0</v>
      </c>
      <c r="BA3" s="77">
        <f t="shared" ref="BA3:BA20" si="40">COUNTIF($G3:$N3,"14")</f>
        <v>0</v>
      </c>
      <c r="BB3" s="77">
        <f t="shared" ref="BB3:BB20" si="41">COUNTIF($G3:$N3,"13")</f>
        <v>0</v>
      </c>
      <c r="BC3" s="77">
        <f t="shared" ref="BC3:BC20" si="42">COUNTIF($G3:$N3,"12")</f>
        <v>0</v>
      </c>
      <c r="BD3" s="77">
        <f t="shared" ref="BD3:BD20" si="43">COUNTIF($G3:$N3,"11")</f>
        <v>0</v>
      </c>
      <c r="BE3" s="77">
        <f t="shared" ref="BE3:BE20" si="44">COUNTIF($G3:$N3,"10")</f>
        <v>0</v>
      </c>
      <c r="BF3" s="77">
        <f t="shared" ref="BF3:BF20" si="45">COUNTIF($G3:$N3,"9")</f>
        <v>0</v>
      </c>
      <c r="BG3" s="77">
        <f t="shared" ref="BG3:BG20" si="46">COUNTIF($G3:$N3,"8")</f>
        <v>0</v>
      </c>
      <c r="BH3" s="77">
        <f t="shared" ref="BH3:BH20" si="47">COUNTIF($G3:$N3,"7")</f>
        <v>0</v>
      </c>
      <c r="BI3" s="77">
        <f t="shared" ref="BI3:BI20" si="48">COUNTIF($G3:$N3,"6")</f>
        <v>0</v>
      </c>
      <c r="BJ3" s="77">
        <f t="shared" ref="BJ3:BJ20" si="49">COUNTIF($G3:$N3,"5")</f>
        <v>0</v>
      </c>
      <c r="BK3" s="77">
        <f t="shared" ref="BK3:BK20" si="50">COUNTIF($G3:$N3,"4")</f>
        <v>0</v>
      </c>
      <c r="BL3" s="77">
        <f t="shared" ref="BL3:BL20" si="51">COUNTIF($G3:$N3,"3")</f>
        <v>0</v>
      </c>
      <c r="BM3" s="77">
        <f t="shared" ref="BM3:BM20" si="52">COUNTIF($G3:$N3,"2")</f>
        <v>0</v>
      </c>
      <c r="BN3" s="77">
        <f t="shared" ref="BN3:BN20" si="53">COUNTIF($G3:$N3,"1")</f>
        <v>0</v>
      </c>
      <c r="BO3" s="78">
        <f t="shared" ref="BO3:BO20" si="54">COUNTIF($G3:$N3,"NOLL")</f>
        <v>0</v>
      </c>
      <c r="BP3" s="22"/>
      <c r="BQ3" s="22" t="str">
        <f t="shared" ref="BQ3:BQ20" si="55">IF(COUNTIF(G3:M3,"&gt;0")+COUNTIF(G3:M3,"x")&gt;3,"x","")</f>
        <v>x</v>
      </c>
      <c r="BR3" s="22" t="str">
        <f t="shared" ref="BR3:BR20" si="56">IF(COUNTIF(G3:L3,"&gt;0")&gt;2,"x","")</f>
        <v>x</v>
      </c>
      <c r="BS3" s="79">
        <f t="shared" ref="BS3:BS29" si="57">ROW()-2</f>
        <v>1</v>
      </c>
      <c r="BT3" s="77">
        <v>95.0</v>
      </c>
      <c r="BU3" s="77" t="s">
        <v>106</v>
      </c>
      <c r="BV3" s="77" t="s">
        <v>107</v>
      </c>
      <c r="BW3" s="77" t="s">
        <v>19</v>
      </c>
      <c r="BX3" s="77" t="s">
        <v>20</v>
      </c>
      <c r="BY3" s="77">
        <v>41.0</v>
      </c>
      <c r="BZ3" s="77">
        <v>39.0</v>
      </c>
      <c r="CA3" s="77">
        <v>41.0</v>
      </c>
      <c r="CB3" s="77">
        <v>41.0</v>
      </c>
      <c r="CC3" s="77">
        <v>39.0</v>
      </c>
      <c r="CD3" s="77">
        <v>41.0</v>
      </c>
      <c r="CE3" s="77">
        <v>41.0</v>
      </c>
      <c r="CF3" s="77">
        <v>41.0</v>
      </c>
      <c r="CG3" s="77">
        <v>-39.0</v>
      </c>
      <c r="CH3" s="77">
        <v>-39.0</v>
      </c>
      <c r="CI3" s="77">
        <v>246.0</v>
      </c>
      <c r="CJ3" s="77" t="s">
        <v>16</v>
      </c>
      <c r="CK3" s="77">
        <v>7.0</v>
      </c>
      <c r="CL3" s="77">
        <v>8.0</v>
      </c>
      <c r="CM3" s="77">
        <v>246.0</v>
      </c>
      <c r="CN3" s="77">
        <v>1.0</v>
      </c>
      <c r="CO3" s="77">
        <v>285.0</v>
      </c>
      <c r="CP3" s="77">
        <v>1.0</v>
      </c>
      <c r="CQ3" s="77">
        <v>324.0</v>
      </c>
      <c r="CR3" s="77">
        <v>1.0</v>
      </c>
      <c r="CS3" s="77">
        <v>6.0</v>
      </c>
      <c r="CT3" s="77">
        <v>2.0</v>
      </c>
      <c r="CU3" s="77">
        <v>0.0</v>
      </c>
      <c r="CV3" s="77">
        <v>0.0</v>
      </c>
      <c r="CW3" s="77">
        <v>0.0</v>
      </c>
      <c r="CX3" s="77">
        <v>0.0</v>
      </c>
      <c r="CY3" s="77">
        <v>0.0</v>
      </c>
      <c r="CZ3" s="77">
        <v>0.0</v>
      </c>
      <c r="DA3" s="77">
        <v>0.0</v>
      </c>
      <c r="DB3" s="77">
        <v>0.0</v>
      </c>
      <c r="DC3" s="77">
        <v>0.0</v>
      </c>
      <c r="DD3" s="77">
        <v>0.0</v>
      </c>
      <c r="DE3" s="77">
        <v>0.0</v>
      </c>
      <c r="DF3" s="77">
        <v>0.0</v>
      </c>
      <c r="DG3" s="77">
        <v>0.0</v>
      </c>
      <c r="DH3" s="77">
        <v>0.0</v>
      </c>
      <c r="DI3" s="77">
        <v>0.0</v>
      </c>
      <c r="DJ3" s="77">
        <v>0.0</v>
      </c>
      <c r="DK3" s="77">
        <v>0.0</v>
      </c>
      <c r="DL3" s="77">
        <v>0.0</v>
      </c>
      <c r="DM3" s="77">
        <v>0.0</v>
      </c>
      <c r="DN3" s="77">
        <v>0.0</v>
      </c>
      <c r="DO3" s="77">
        <v>0.0</v>
      </c>
      <c r="DP3" s="77">
        <v>0.0</v>
      </c>
      <c r="DQ3" s="77">
        <v>0.0</v>
      </c>
      <c r="DR3" s="77">
        <v>0.0</v>
      </c>
      <c r="DS3" s="77">
        <v>0.0</v>
      </c>
      <c r="DT3" s="77">
        <v>0.0</v>
      </c>
      <c r="DU3" s="77">
        <v>0.0</v>
      </c>
      <c r="DV3" s="77">
        <v>0.0</v>
      </c>
      <c r="DW3" s="77">
        <v>0.0</v>
      </c>
      <c r="DX3" s="77">
        <v>0.0</v>
      </c>
      <c r="DY3" s="77">
        <v>0.0</v>
      </c>
      <c r="DZ3" s="77">
        <v>0.0</v>
      </c>
      <c r="EA3" s="77">
        <v>0.0</v>
      </c>
      <c r="EB3" s="77">
        <v>0.0</v>
      </c>
      <c r="EC3" s="77">
        <v>0.0</v>
      </c>
      <c r="ED3" s="77">
        <v>0.0</v>
      </c>
      <c r="EE3" s="77">
        <v>0.0</v>
      </c>
      <c r="EF3" s="22">
        <v>0.0</v>
      </c>
      <c r="EG3" s="79">
        <f t="shared" ref="EG3:EG29" si="58">ROW()-2</f>
        <v>1</v>
      </c>
      <c r="EH3" s="22"/>
      <c r="EI3" s="22"/>
    </row>
    <row r="4" ht="18.75" customHeight="1">
      <c r="A4" s="68">
        <f t="shared" si="1"/>
        <v>2</v>
      </c>
      <c r="B4" s="19">
        <v>83.0</v>
      </c>
      <c r="C4" s="18" t="s">
        <v>108</v>
      </c>
      <c r="D4" s="18" t="s">
        <v>109</v>
      </c>
      <c r="E4" s="69" t="s">
        <v>34</v>
      </c>
      <c r="F4" s="69" t="s">
        <v>20</v>
      </c>
      <c r="G4" s="19">
        <v>39.0</v>
      </c>
      <c r="H4" s="19">
        <v>41.0</v>
      </c>
      <c r="I4" s="19">
        <v>39.0</v>
      </c>
      <c r="J4" s="19">
        <v>38.0</v>
      </c>
      <c r="K4" s="19">
        <v>33.0</v>
      </c>
      <c r="L4" s="19">
        <v>36.0</v>
      </c>
      <c r="M4" s="19">
        <v>34.0</v>
      </c>
      <c r="N4" s="19">
        <v>37.0</v>
      </c>
      <c r="O4" s="70">
        <f t="shared" si="2"/>
        <v>-34</v>
      </c>
      <c r="P4" s="70">
        <f t="shared" si="3"/>
        <v>-33</v>
      </c>
      <c r="Q4" s="71">
        <f t="shared" si="4"/>
        <v>230</v>
      </c>
      <c r="R4" s="21" t="str">
        <f t="shared" si="5"/>
        <v>NC-pokal</v>
      </c>
      <c r="S4" s="72">
        <f t="shared" si="6"/>
        <v>7</v>
      </c>
      <c r="T4" s="73">
        <f t="shared" si="7"/>
        <v>8</v>
      </c>
      <c r="U4" s="74">
        <f t="shared" si="8"/>
        <v>230</v>
      </c>
      <c r="V4" s="75">
        <f t="shared" si="9"/>
        <v>2</v>
      </c>
      <c r="W4" s="74">
        <f t="shared" si="10"/>
        <v>264</v>
      </c>
      <c r="X4" s="75">
        <f t="shared" si="11"/>
        <v>2</v>
      </c>
      <c r="Y4" s="74">
        <f t="shared" si="12"/>
        <v>297</v>
      </c>
      <c r="Z4" s="76">
        <f t="shared" si="13"/>
        <v>2</v>
      </c>
      <c r="AA4" s="77">
        <f t="shared" si="14"/>
        <v>1</v>
      </c>
      <c r="AB4" s="77">
        <f t="shared" si="15"/>
        <v>2</v>
      </c>
      <c r="AC4" s="77">
        <f t="shared" si="16"/>
        <v>1</v>
      </c>
      <c r="AD4" s="77">
        <f t="shared" si="17"/>
        <v>1</v>
      </c>
      <c r="AE4" s="77">
        <f t="shared" si="18"/>
        <v>1</v>
      </c>
      <c r="AF4" s="77">
        <f t="shared" si="19"/>
        <v>0</v>
      </c>
      <c r="AG4" s="77">
        <f t="shared" si="20"/>
        <v>1</v>
      </c>
      <c r="AH4" s="77">
        <f t="shared" si="21"/>
        <v>1</v>
      </c>
      <c r="AI4" s="77">
        <f t="shared" si="22"/>
        <v>0</v>
      </c>
      <c r="AJ4" s="77">
        <f t="shared" si="23"/>
        <v>0</v>
      </c>
      <c r="AK4" s="77">
        <f t="shared" si="24"/>
        <v>0</v>
      </c>
      <c r="AL4" s="77">
        <f t="shared" si="25"/>
        <v>0</v>
      </c>
      <c r="AM4" s="77">
        <f t="shared" si="26"/>
        <v>0</v>
      </c>
      <c r="AN4" s="77">
        <f t="shared" si="27"/>
        <v>0</v>
      </c>
      <c r="AO4" s="77">
        <f t="shared" si="28"/>
        <v>0</v>
      </c>
      <c r="AP4" s="77">
        <f t="shared" si="29"/>
        <v>0</v>
      </c>
      <c r="AQ4" s="77">
        <f t="shared" si="30"/>
        <v>0</v>
      </c>
      <c r="AR4" s="77">
        <f t="shared" si="31"/>
        <v>0</v>
      </c>
      <c r="AS4" s="77">
        <f t="shared" si="32"/>
        <v>0</v>
      </c>
      <c r="AT4" s="77">
        <f t="shared" si="33"/>
        <v>0</v>
      </c>
      <c r="AU4" s="77">
        <f t="shared" si="34"/>
        <v>0</v>
      </c>
      <c r="AV4" s="77">
        <f t="shared" si="35"/>
        <v>0</v>
      </c>
      <c r="AW4" s="77">
        <f t="shared" si="36"/>
        <v>0</v>
      </c>
      <c r="AX4" s="77">
        <f t="shared" si="37"/>
        <v>0</v>
      </c>
      <c r="AY4" s="77">
        <f t="shared" si="38"/>
        <v>0</v>
      </c>
      <c r="AZ4" s="77">
        <f t="shared" si="39"/>
        <v>0</v>
      </c>
      <c r="BA4" s="77">
        <f t="shared" si="40"/>
        <v>0</v>
      </c>
      <c r="BB4" s="77">
        <f t="shared" si="41"/>
        <v>0</v>
      </c>
      <c r="BC4" s="77">
        <f t="shared" si="42"/>
        <v>0</v>
      </c>
      <c r="BD4" s="77">
        <f t="shared" si="43"/>
        <v>0</v>
      </c>
      <c r="BE4" s="77">
        <f t="shared" si="44"/>
        <v>0</v>
      </c>
      <c r="BF4" s="77">
        <f t="shared" si="45"/>
        <v>0</v>
      </c>
      <c r="BG4" s="77">
        <f t="shared" si="46"/>
        <v>0</v>
      </c>
      <c r="BH4" s="77">
        <f t="shared" si="47"/>
        <v>0</v>
      </c>
      <c r="BI4" s="77">
        <f t="shared" si="48"/>
        <v>0</v>
      </c>
      <c r="BJ4" s="77">
        <f t="shared" si="49"/>
        <v>0</v>
      </c>
      <c r="BK4" s="77">
        <f t="shared" si="50"/>
        <v>0</v>
      </c>
      <c r="BL4" s="77">
        <f t="shared" si="51"/>
        <v>0</v>
      </c>
      <c r="BM4" s="77">
        <f t="shared" si="52"/>
        <v>0</v>
      </c>
      <c r="BN4" s="77">
        <f t="shared" si="53"/>
        <v>0</v>
      </c>
      <c r="BO4" s="78">
        <f t="shared" si="54"/>
        <v>0</v>
      </c>
      <c r="BP4" s="22"/>
      <c r="BQ4" s="22" t="str">
        <f t="shared" si="55"/>
        <v>x</v>
      </c>
      <c r="BR4" s="22" t="str">
        <f t="shared" si="56"/>
        <v>x</v>
      </c>
      <c r="BS4" s="79">
        <f t="shared" si="57"/>
        <v>2</v>
      </c>
      <c r="BT4" s="22">
        <v>83.0</v>
      </c>
      <c r="BU4" s="22" t="s">
        <v>108</v>
      </c>
      <c r="BV4" s="22" t="s">
        <v>109</v>
      </c>
      <c r="BW4" s="22" t="s">
        <v>34</v>
      </c>
      <c r="BX4" s="22" t="s">
        <v>20</v>
      </c>
      <c r="BY4" s="22">
        <v>39.0</v>
      </c>
      <c r="BZ4" s="22">
        <v>41.0</v>
      </c>
      <c r="CA4" s="22">
        <v>39.0</v>
      </c>
      <c r="CB4" s="22">
        <v>38.0</v>
      </c>
      <c r="CC4" s="22">
        <v>33.0</v>
      </c>
      <c r="CD4" s="22">
        <v>36.0</v>
      </c>
      <c r="CE4" s="22">
        <v>34.0</v>
      </c>
      <c r="CF4" s="22">
        <v>37.0</v>
      </c>
      <c r="CG4" s="22">
        <v>-34.0</v>
      </c>
      <c r="CH4" s="22">
        <v>-33.0</v>
      </c>
      <c r="CI4" s="22">
        <v>230.0</v>
      </c>
      <c r="CJ4" s="22" t="s">
        <v>16</v>
      </c>
      <c r="CK4" s="22">
        <v>7.0</v>
      </c>
      <c r="CL4" s="22">
        <v>8.0</v>
      </c>
      <c r="CM4" s="22">
        <v>230.0</v>
      </c>
      <c r="CN4" s="22">
        <v>2.0</v>
      </c>
      <c r="CO4" s="22">
        <v>264.0</v>
      </c>
      <c r="CP4" s="22">
        <v>2.0</v>
      </c>
      <c r="CQ4" s="22">
        <v>297.0</v>
      </c>
      <c r="CR4" s="22">
        <v>2.0</v>
      </c>
      <c r="CS4" s="22">
        <v>1.0</v>
      </c>
      <c r="CT4" s="22">
        <v>2.0</v>
      </c>
      <c r="CU4" s="22">
        <v>1.0</v>
      </c>
      <c r="CV4" s="22">
        <v>1.0</v>
      </c>
      <c r="CW4" s="22">
        <v>1.0</v>
      </c>
      <c r="CX4" s="22">
        <v>0.0</v>
      </c>
      <c r="CY4" s="22">
        <v>1.0</v>
      </c>
      <c r="CZ4" s="22">
        <v>1.0</v>
      </c>
      <c r="DA4" s="22">
        <v>0.0</v>
      </c>
      <c r="DB4" s="22">
        <v>0.0</v>
      </c>
      <c r="DC4" s="22">
        <v>0.0</v>
      </c>
      <c r="DD4" s="22">
        <v>0.0</v>
      </c>
      <c r="DE4" s="22">
        <v>0.0</v>
      </c>
      <c r="DF4" s="22">
        <v>0.0</v>
      </c>
      <c r="DG4" s="22">
        <v>0.0</v>
      </c>
      <c r="DH4" s="22">
        <v>0.0</v>
      </c>
      <c r="DI4" s="22">
        <v>0.0</v>
      </c>
      <c r="DJ4" s="22">
        <v>0.0</v>
      </c>
      <c r="DK4" s="22">
        <v>0.0</v>
      </c>
      <c r="DL4" s="22">
        <v>0.0</v>
      </c>
      <c r="DM4" s="22">
        <v>0.0</v>
      </c>
      <c r="DN4" s="22">
        <v>0.0</v>
      </c>
      <c r="DO4" s="22">
        <v>0.0</v>
      </c>
      <c r="DP4" s="22">
        <v>0.0</v>
      </c>
      <c r="DQ4" s="22">
        <v>0.0</v>
      </c>
      <c r="DR4" s="22">
        <v>0.0</v>
      </c>
      <c r="DS4" s="22">
        <v>0.0</v>
      </c>
      <c r="DT4" s="22">
        <v>0.0</v>
      </c>
      <c r="DU4" s="22">
        <v>0.0</v>
      </c>
      <c r="DV4" s="22">
        <v>0.0</v>
      </c>
      <c r="DW4" s="22">
        <v>0.0</v>
      </c>
      <c r="DX4" s="22">
        <v>0.0</v>
      </c>
      <c r="DY4" s="22">
        <v>0.0</v>
      </c>
      <c r="DZ4" s="22">
        <v>0.0</v>
      </c>
      <c r="EA4" s="22">
        <v>0.0</v>
      </c>
      <c r="EB4" s="22">
        <v>0.0</v>
      </c>
      <c r="EC4" s="22">
        <v>0.0</v>
      </c>
      <c r="ED4" s="22">
        <v>0.0</v>
      </c>
      <c r="EE4" s="22">
        <v>0.0</v>
      </c>
      <c r="EF4" s="22">
        <v>0.0</v>
      </c>
      <c r="EG4" s="79">
        <f t="shared" si="58"/>
        <v>2</v>
      </c>
      <c r="EH4" s="22"/>
      <c r="EI4" s="22"/>
    </row>
    <row r="5" ht="18.75" customHeight="1">
      <c r="A5" s="68">
        <f t="shared" si="1"/>
        <v>3</v>
      </c>
      <c r="B5" s="19">
        <v>97.0</v>
      </c>
      <c r="C5" s="18" t="s">
        <v>110</v>
      </c>
      <c r="D5" s="18" t="s">
        <v>111</v>
      </c>
      <c r="E5" s="69" t="s">
        <v>34</v>
      </c>
      <c r="F5" s="69" t="s">
        <v>20</v>
      </c>
      <c r="G5" s="19">
        <v>38.0</v>
      </c>
      <c r="H5" s="19">
        <v>34.0</v>
      </c>
      <c r="I5" s="19">
        <v>37.0</v>
      </c>
      <c r="J5" s="19">
        <v>39.0</v>
      </c>
      <c r="K5" s="19">
        <v>38.0</v>
      </c>
      <c r="L5" s="19">
        <v>37.0</v>
      </c>
      <c r="M5" s="19">
        <v>37.0</v>
      </c>
      <c r="N5" s="19">
        <v>29.0</v>
      </c>
      <c r="O5" s="70">
        <f t="shared" si="2"/>
        <v>-34</v>
      </c>
      <c r="P5" s="70">
        <f t="shared" si="3"/>
        <v>-29</v>
      </c>
      <c r="Q5" s="71">
        <f t="shared" si="4"/>
        <v>226</v>
      </c>
      <c r="R5" s="21" t="str">
        <f t="shared" si="5"/>
        <v>NC-pokal</v>
      </c>
      <c r="S5" s="72">
        <f t="shared" si="6"/>
        <v>7</v>
      </c>
      <c r="T5" s="73">
        <f t="shared" si="7"/>
        <v>8</v>
      </c>
      <c r="U5" s="74">
        <f t="shared" si="8"/>
        <v>226</v>
      </c>
      <c r="V5" s="75">
        <f t="shared" si="9"/>
        <v>3</v>
      </c>
      <c r="W5" s="74">
        <f t="shared" si="10"/>
        <v>260</v>
      </c>
      <c r="X5" s="75">
        <f t="shared" si="11"/>
        <v>3</v>
      </c>
      <c r="Y5" s="74">
        <f t="shared" si="12"/>
        <v>289</v>
      </c>
      <c r="Z5" s="76">
        <f t="shared" si="13"/>
        <v>4.5</v>
      </c>
      <c r="AA5" s="77">
        <f t="shared" si="14"/>
        <v>0</v>
      </c>
      <c r="AB5" s="77">
        <f t="shared" si="15"/>
        <v>1</v>
      </c>
      <c r="AC5" s="77">
        <f t="shared" si="16"/>
        <v>2</v>
      </c>
      <c r="AD5" s="77">
        <f t="shared" si="17"/>
        <v>3</v>
      </c>
      <c r="AE5" s="77">
        <f t="shared" si="18"/>
        <v>0</v>
      </c>
      <c r="AF5" s="77">
        <f t="shared" si="19"/>
        <v>0</v>
      </c>
      <c r="AG5" s="77">
        <f t="shared" si="20"/>
        <v>1</v>
      </c>
      <c r="AH5" s="77">
        <f t="shared" si="21"/>
        <v>0</v>
      </c>
      <c r="AI5" s="77">
        <f t="shared" si="22"/>
        <v>0</v>
      </c>
      <c r="AJ5" s="77">
        <f t="shared" si="23"/>
        <v>0</v>
      </c>
      <c r="AK5" s="77">
        <f t="shared" si="24"/>
        <v>0</v>
      </c>
      <c r="AL5" s="77">
        <f t="shared" si="25"/>
        <v>1</v>
      </c>
      <c r="AM5" s="77">
        <f t="shared" si="26"/>
        <v>0</v>
      </c>
      <c r="AN5" s="77">
        <f t="shared" si="27"/>
        <v>0</v>
      </c>
      <c r="AO5" s="77">
        <f t="shared" si="28"/>
        <v>0</v>
      </c>
      <c r="AP5" s="77">
        <f t="shared" si="29"/>
        <v>0</v>
      </c>
      <c r="AQ5" s="77">
        <f t="shared" si="30"/>
        <v>0</v>
      </c>
      <c r="AR5" s="77">
        <f t="shared" si="31"/>
        <v>0</v>
      </c>
      <c r="AS5" s="77">
        <f t="shared" si="32"/>
        <v>0</v>
      </c>
      <c r="AT5" s="77">
        <f t="shared" si="33"/>
        <v>0</v>
      </c>
      <c r="AU5" s="77">
        <f t="shared" si="34"/>
        <v>0</v>
      </c>
      <c r="AV5" s="77">
        <f t="shared" si="35"/>
        <v>0</v>
      </c>
      <c r="AW5" s="77">
        <f t="shared" si="36"/>
        <v>0</v>
      </c>
      <c r="AX5" s="77">
        <f t="shared" si="37"/>
        <v>0</v>
      </c>
      <c r="AY5" s="77">
        <f t="shared" si="38"/>
        <v>0</v>
      </c>
      <c r="AZ5" s="77">
        <f t="shared" si="39"/>
        <v>0</v>
      </c>
      <c r="BA5" s="77">
        <f t="shared" si="40"/>
        <v>0</v>
      </c>
      <c r="BB5" s="77">
        <f t="shared" si="41"/>
        <v>0</v>
      </c>
      <c r="BC5" s="77">
        <f t="shared" si="42"/>
        <v>0</v>
      </c>
      <c r="BD5" s="77">
        <f t="shared" si="43"/>
        <v>0</v>
      </c>
      <c r="BE5" s="77">
        <f t="shared" si="44"/>
        <v>0</v>
      </c>
      <c r="BF5" s="77">
        <f t="shared" si="45"/>
        <v>0</v>
      </c>
      <c r="BG5" s="77">
        <f t="shared" si="46"/>
        <v>0</v>
      </c>
      <c r="BH5" s="77">
        <f t="shared" si="47"/>
        <v>0</v>
      </c>
      <c r="BI5" s="77">
        <f t="shared" si="48"/>
        <v>0</v>
      </c>
      <c r="BJ5" s="77">
        <f t="shared" si="49"/>
        <v>0</v>
      </c>
      <c r="BK5" s="77">
        <f t="shared" si="50"/>
        <v>0</v>
      </c>
      <c r="BL5" s="77">
        <f t="shared" si="51"/>
        <v>0</v>
      </c>
      <c r="BM5" s="77">
        <f t="shared" si="52"/>
        <v>0</v>
      </c>
      <c r="BN5" s="77">
        <f t="shared" si="53"/>
        <v>0</v>
      </c>
      <c r="BO5" s="78">
        <f t="shared" si="54"/>
        <v>0</v>
      </c>
      <c r="BP5" s="22"/>
      <c r="BQ5" s="22" t="str">
        <f t="shared" si="55"/>
        <v>x</v>
      </c>
      <c r="BR5" s="22" t="str">
        <f t="shared" si="56"/>
        <v>x</v>
      </c>
      <c r="BS5" s="79">
        <f t="shared" si="57"/>
        <v>3</v>
      </c>
      <c r="BT5" s="22">
        <v>97.0</v>
      </c>
      <c r="BU5" s="22" t="s">
        <v>110</v>
      </c>
      <c r="BV5" s="22" t="s">
        <v>111</v>
      </c>
      <c r="BW5" s="22" t="s">
        <v>34</v>
      </c>
      <c r="BX5" s="22" t="s">
        <v>20</v>
      </c>
      <c r="BY5" s="22">
        <v>38.0</v>
      </c>
      <c r="BZ5" s="22">
        <v>34.0</v>
      </c>
      <c r="CA5" s="22">
        <v>37.0</v>
      </c>
      <c r="CB5" s="22">
        <v>39.0</v>
      </c>
      <c r="CC5" s="22">
        <v>38.0</v>
      </c>
      <c r="CD5" s="22">
        <v>37.0</v>
      </c>
      <c r="CE5" s="22">
        <v>37.0</v>
      </c>
      <c r="CF5" s="22">
        <v>29.0</v>
      </c>
      <c r="CG5" s="22">
        <v>-34.0</v>
      </c>
      <c r="CH5" s="22">
        <v>-29.0</v>
      </c>
      <c r="CI5" s="22">
        <v>226.0</v>
      </c>
      <c r="CJ5" s="22" t="s">
        <v>16</v>
      </c>
      <c r="CK5" s="22">
        <v>7.0</v>
      </c>
      <c r="CL5" s="22">
        <v>8.0</v>
      </c>
      <c r="CM5" s="22">
        <v>226.0</v>
      </c>
      <c r="CN5" s="22">
        <v>3.0</v>
      </c>
      <c r="CO5" s="22">
        <v>260.0</v>
      </c>
      <c r="CP5" s="22">
        <v>3.0</v>
      </c>
      <c r="CQ5" s="22">
        <v>289.0</v>
      </c>
      <c r="CR5" s="22">
        <v>4.5</v>
      </c>
      <c r="CS5" s="22">
        <v>0.0</v>
      </c>
      <c r="CT5" s="22">
        <v>1.0</v>
      </c>
      <c r="CU5" s="22">
        <v>2.0</v>
      </c>
      <c r="CV5" s="22">
        <v>3.0</v>
      </c>
      <c r="CW5" s="22">
        <v>0.0</v>
      </c>
      <c r="CX5" s="22">
        <v>0.0</v>
      </c>
      <c r="CY5" s="22">
        <v>1.0</v>
      </c>
      <c r="CZ5" s="22">
        <v>0.0</v>
      </c>
      <c r="DA5" s="22">
        <v>0.0</v>
      </c>
      <c r="DB5" s="22">
        <v>0.0</v>
      </c>
      <c r="DC5" s="22">
        <v>0.0</v>
      </c>
      <c r="DD5" s="22">
        <v>1.0</v>
      </c>
      <c r="DE5" s="22">
        <v>0.0</v>
      </c>
      <c r="DF5" s="22">
        <v>0.0</v>
      </c>
      <c r="DG5" s="22">
        <v>0.0</v>
      </c>
      <c r="DH5" s="22">
        <v>0.0</v>
      </c>
      <c r="DI5" s="22">
        <v>0.0</v>
      </c>
      <c r="DJ5" s="22">
        <v>0.0</v>
      </c>
      <c r="DK5" s="22">
        <v>0.0</v>
      </c>
      <c r="DL5" s="22">
        <v>0.0</v>
      </c>
      <c r="DM5" s="22">
        <v>0.0</v>
      </c>
      <c r="DN5" s="22">
        <v>0.0</v>
      </c>
      <c r="DO5" s="22">
        <v>0.0</v>
      </c>
      <c r="DP5" s="22">
        <v>0.0</v>
      </c>
      <c r="DQ5" s="22">
        <v>0.0</v>
      </c>
      <c r="DR5" s="22">
        <v>0.0</v>
      </c>
      <c r="DS5" s="22">
        <v>0.0</v>
      </c>
      <c r="DT5" s="22">
        <v>0.0</v>
      </c>
      <c r="DU5" s="22">
        <v>0.0</v>
      </c>
      <c r="DV5" s="22">
        <v>0.0</v>
      </c>
      <c r="DW5" s="22">
        <v>0.0</v>
      </c>
      <c r="DX5" s="22">
        <v>0.0</v>
      </c>
      <c r="DY5" s="22">
        <v>0.0</v>
      </c>
      <c r="DZ5" s="22">
        <v>0.0</v>
      </c>
      <c r="EA5" s="22">
        <v>0.0</v>
      </c>
      <c r="EB5" s="22">
        <v>0.0</v>
      </c>
      <c r="EC5" s="22">
        <v>0.0</v>
      </c>
      <c r="ED5" s="22">
        <v>0.0</v>
      </c>
      <c r="EE5" s="22">
        <v>0.0</v>
      </c>
      <c r="EF5" s="22">
        <v>0.0</v>
      </c>
      <c r="EG5" s="79">
        <f t="shared" si="58"/>
        <v>3</v>
      </c>
      <c r="EH5" s="22"/>
      <c r="EI5" s="22"/>
    </row>
    <row r="6" ht="18.75" customHeight="1">
      <c r="A6" s="68">
        <f t="shared" si="1"/>
        <v>4</v>
      </c>
      <c r="B6" s="19">
        <v>86.0</v>
      </c>
      <c r="C6" s="18" t="s">
        <v>112</v>
      </c>
      <c r="D6" s="18" t="s">
        <v>28</v>
      </c>
      <c r="E6" s="69" t="s">
        <v>24</v>
      </c>
      <c r="F6" s="69" t="s">
        <v>20</v>
      </c>
      <c r="G6" s="19">
        <v>35.0</v>
      </c>
      <c r="H6" s="19">
        <v>33.0</v>
      </c>
      <c r="I6" s="19">
        <v>38.0</v>
      </c>
      <c r="J6" s="19">
        <v>33.0</v>
      </c>
      <c r="K6" s="19">
        <v>36.0</v>
      </c>
      <c r="L6" s="19">
        <v>38.0</v>
      </c>
      <c r="M6" s="19">
        <v>39.0</v>
      </c>
      <c r="N6" s="19">
        <v>39.0</v>
      </c>
      <c r="O6" s="70">
        <f t="shared" si="2"/>
        <v>-33</v>
      </c>
      <c r="P6" s="70">
        <f t="shared" si="3"/>
        <v>-33</v>
      </c>
      <c r="Q6" s="71">
        <f t="shared" si="4"/>
        <v>225</v>
      </c>
      <c r="R6" s="21" t="str">
        <f t="shared" si="5"/>
        <v>NC-pokal</v>
      </c>
      <c r="S6" s="72">
        <f t="shared" si="6"/>
        <v>7</v>
      </c>
      <c r="T6" s="73">
        <f t="shared" si="7"/>
        <v>8</v>
      </c>
      <c r="U6" s="74">
        <f t="shared" si="8"/>
        <v>225</v>
      </c>
      <c r="V6" s="75">
        <f t="shared" si="9"/>
        <v>4</v>
      </c>
      <c r="W6" s="74">
        <f t="shared" si="10"/>
        <v>258</v>
      </c>
      <c r="X6" s="75">
        <f t="shared" si="11"/>
        <v>4</v>
      </c>
      <c r="Y6" s="74">
        <f t="shared" si="12"/>
        <v>291</v>
      </c>
      <c r="Z6" s="76">
        <f t="shared" si="13"/>
        <v>3</v>
      </c>
      <c r="AA6" s="77">
        <f t="shared" si="14"/>
        <v>0</v>
      </c>
      <c r="AB6" s="77">
        <f t="shared" si="15"/>
        <v>2</v>
      </c>
      <c r="AC6" s="77">
        <f t="shared" si="16"/>
        <v>2</v>
      </c>
      <c r="AD6" s="77">
        <f t="shared" si="17"/>
        <v>0</v>
      </c>
      <c r="AE6" s="77">
        <f t="shared" si="18"/>
        <v>1</v>
      </c>
      <c r="AF6" s="77">
        <f t="shared" si="19"/>
        <v>1</v>
      </c>
      <c r="AG6" s="77">
        <f t="shared" si="20"/>
        <v>0</v>
      </c>
      <c r="AH6" s="77">
        <f t="shared" si="21"/>
        <v>2</v>
      </c>
      <c r="AI6" s="77">
        <f t="shared" si="22"/>
        <v>0</v>
      </c>
      <c r="AJ6" s="77">
        <f t="shared" si="23"/>
        <v>0</v>
      </c>
      <c r="AK6" s="77">
        <f t="shared" si="24"/>
        <v>0</v>
      </c>
      <c r="AL6" s="77">
        <f t="shared" si="25"/>
        <v>0</v>
      </c>
      <c r="AM6" s="77">
        <f t="shared" si="26"/>
        <v>0</v>
      </c>
      <c r="AN6" s="77">
        <f t="shared" si="27"/>
        <v>0</v>
      </c>
      <c r="AO6" s="77">
        <f t="shared" si="28"/>
        <v>0</v>
      </c>
      <c r="AP6" s="77">
        <f t="shared" si="29"/>
        <v>0</v>
      </c>
      <c r="AQ6" s="77">
        <f t="shared" si="30"/>
        <v>0</v>
      </c>
      <c r="AR6" s="77">
        <f t="shared" si="31"/>
        <v>0</v>
      </c>
      <c r="AS6" s="77">
        <f t="shared" si="32"/>
        <v>0</v>
      </c>
      <c r="AT6" s="77">
        <f t="shared" si="33"/>
        <v>0</v>
      </c>
      <c r="AU6" s="77">
        <f t="shared" si="34"/>
        <v>0</v>
      </c>
      <c r="AV6" s="77">
        <f t="shared" si="35"/>
        <v>0</v>
      </c>
      <c r="AW6" s="77">
        <f t="shared" si="36"/>
        <v>0</v>
      </c>
      <c r="AX6" s="77">
        <f t="shared" si="37"/>
        <v>0</v>
      </c>
      <c r="AY6" s="77">
        <f t="shared" si="38"/>
        <v>0</v>
      </c>
      <c r="AZ6" s="77">
        <f t="shared" si="39"/>
        <v>0</v>
      </c>
      <c r="BA6" s="77">
        <f t="shared" si="40"/>
        <v>0</v>
      </c>
      <c r="BB6" s="77">
        <f t="shared" si="41"/>
        <v>0</v>
      </c>
      <c r="BC6" s="77">
        <f t="shared" si="42"/>
        <v>0</v>
      </c>
      <c r="BD6" s="77">
        <f t="shared" si="43"/>
        <v>0</v>
      </c>
      <c r="BE6" s="77">
        <f t="shared" si="44"/>
        <v>0</v>
      </c>
      <c r="BF6" s="77">
        <f t="shared" si="45"/>
        <v>0</v>
      </c>
      <c r="BG6" s="77">
        <f t="shared" si="46"/>
        <v>0</v>
      </c>
      <c r="BH6" s="77">
        <f t="shared" si="47"/>
        <v>0</v>
      </c>
      <c r="BI6" s="77">
        <f t="shared" si="48"/>
        <v>0</v>
      </c>
      <c r="BJ6" s="77">
        <f t="shared" si="49"/>
        <v>0</v>
      </c>
      <c r="BK6" s="77">
        <f t="shared" si="50"/>
        <v>0</v>
      </c>
      <c r="BL6" s="77">
        <f t="shared" si="51"/>
        <v>0</v>
      </c>
      <c r="BM6" s="77">
        <f t="shared" si="52"/>
        <v>0</v>
      </c>
      <c r="BN6" s="77">
        <f t="shared" si="53"/>
        <v>0</v>
      </c>
      <c r="BO6" s="78">
        <f t="shared" si="54"/>
        <v>0</v>
      </c>
      <c r="BP6" s="22"/>
      <c r="BQ6" s="22" t="str">
        <f t="shared" si="55"/>
        <v>x</v>
      </c>
      <c r="BR6" s="22" t="str">
        <f t="shared" si="56"/>
        <v>x</v>
      </c>
      <c r="BS6" s="79">
        <f t="shared" si="57"/>
        <v>4</v>
      </c>
      <c r="BT6" s="22">
        <v>86.0</v>
      </c>
      <c r="BU6" s="22" t="s">
        <v>112</v>
      </c>
      <c r="BV6" s="22" t="s">
        <v>28</v>
      </c>
      <c r="BW6" s="22" t="s">
        <v>24</v>
      </c>
      <c r="BX6" s="22" t="s">
        <v>20</v>
      </c>
      <c r="BY6" s="22">
        <v>35.0</v>
      </c>
      <c r="BZ6" s="22">
        <v>33.0</v>
      </c>
      <c r="CA6" s="22">
        <v>38.0</v>
      </c>
      <c r="CB6" s="22">
        <v>33.0</v>
      </c>
      <c r="CC6" s="22">
        <v>36.0</v>
      </c>
      <c r="CD6" s="22">
        <v>38.0</v>
      </c>
      <c r="CE6" s="22">
        <v>39.0</v>
      </c>
      <c r="CF6" s="22">
        <v>39.0</v>
      </c>
      <c r="CG6" s="22">
        <v>-33.0</v>
      </c>
      <c r="CH6" s="22">
        <v>-33.0</v>
      </c>
      <c r="CI6" s="22">
        <v>225.0</v>
      </c>
      <c r="CJ6" s="22" t="s">
        <v>16</v>
      </c>
      <c r="CK6" s="22">
        <v>7.0</v>
      </c>
      <c r="CL6" s="22">
        <v>8.0</v>
      </c>
      <c r="CM6" s="22">
        <v>225.0</v>
      </c>
      <c r="CN6" s="22">
        <v>4.0</v>
      </c>
      <c r="CO6" s="22">
        <v>258.0</v>
      </c>
      <c r="CP6" s="22">
        <v>4.0</v>
      </c>
      <c r="CQ6" s="22">
        <v>291.0</v>
      </c>
      <c r="CR6" s="22">
        <v>3.0</v>
      </c>
      <c r="CS6" s="22">
        <v>0.0</v>
      </c>
      <c r="CT6" s="22">
        <v>2.0</v>
      </c>
      <c r="CU6" s="22">
        <v>2.0</v>
      </c>
      <c r="CV6" s="22">
        <v>0.0</v>
      </c>
      <c r="CW6" s="22">
        <v>1.0</v>
      </c>
      <c r="CX6" s="22">
        <v>1.0</v>
      </c>
      <c r="CY6" s="22">
        <v>0.0</v>
      </c>
      <c r="CZ6" s="22">
        <v>2.0</v>
      </c>
      <c r="DA6" s="22">
        <v>0.0</v>
      </c>
      <c r="DB6" s="22">
        <v>0.0</v>
      </c>
      <c r="DC6" s="22">
        <v>0.0</v>
      </c>
      <c r="DD6" s="22">
        <v>0.0</v>
      </c>
      <c r="DE6" s="22">
        <v>0.0</v>
      </c>
      <c r="DF6" s="22">
        <v>0.0</v>
      </c>
      <c r="DG6" s="22">
        <v>0.0</v>
      </c>
      <c r="DH6" s="22">
        <v>0.0</v>
      </c>
      <c r="DI6" s="22">
        <v>0.0</v>
      </c>
      <c r="DJ6" s="22">
        <v>0.0</v>
      </c>
      <c r="DK6" s="22">
        <v>0.0</v>
      </c>
      <c r="DL6" s="22">
        <v>0.0</v>
      </c>
      <c r="DM6" s="22">
        <v>0.0</v>
      </c>
      <c r="DN6" s="22">
        <v>0.0</v>
      </c>
      <c r="DO6" s="22">
        <v>0.0</v>
      </c>
      <c r="DP6" s="22">
        <v>0.0</v>
      </c>
      <c r="DQ6" s="22">
        <v>0.0</v>
      </c>
      <c r="DR6" s="22">
        <v>0.0</v>
      </c>
      <c r="DS6" s="22">
        <v>0.0</v>
      </c>
      <c r="DT6" s="22">
        <v>0.0</v>
      </c>
      <c r="DU6" s="22">
        <v>0.0</v>
      </c>
      <c r="DV6" s="22">
        <v>0.0</v>
      </c>
      <c r="DW6" s="22">
        <v>0.0</v>
      </c>
      <c r="DX6" s="22">
        <v>0.0</v>
      </c>
      <c r="DY6" s="22">
        <v>0.0</v>
      </c>
      <c r="DZ6" s="22">
        <v>0.0</v>
      </c>
      <c r="EA6" s="22">
        <v>0.0</v>
      </c>
      <c r="EB6" s="22">
        <v>0.0</v>
      </c>
      <c r="EC6" s="22">
        <v>0.0</v>
      </c>
      <c r="ED6" s="22">
        <v>0.0</v>
      </c>
      <c r="EE6" s="22">
        <v>0.0</v>
      </c>
      <c r="EF6" s="22">
        <v>0.0</v>
      </c>
      <c r="EG6" s="79">
        <f t="shared" si="58"/>
        <v>4</v>
      </c>
      <c r="EH6" s="22"/>
      <c r="EI6" s="22"/>
    </row>
    <row r="7" ht="18.75" customHeight="1">
      <c r="A7" s="68">
        <f t="shared" si="1"/>
        <v>5</v>
      </c>
      <c r="B7" s="19">
        <v>99.0</v>
      </c>
      <c r="C7" s="18" t="s">
        <v>113</v>
      </c>
      <c r="D7" s="18" t="s">
        <v>114</v>
      </c>
      <c r="E7" s="69" t="s">
        <v>31</v>
      </c>
      <c r="F7" s="69" t="s">
        <v>20</v>
      </c>
      <c r="G7" s="19">
        <v>37.0</v>
      </c>
      <c r="H7" s="19">
        <v>36.0</v>
      </c>
      <c r="I7" s="19">
        <v>35.0</v>
      </c>
      <c r="J7" s="19">
        <v>35.0</v>
      </c>
      <c r="K7" s="19">
        <v>41.0</v>
      </c>
      <c r="L7" s="19">
        <v>39.0</v>
      </c>
      <c r="M7" s="19">
        <v>33.0</v>
      </c>
      <c r="N7" s="19">
        <v>33.0</v>
      </c>
      <c r="O7" s="70">
        <f t="shared" si="2"/>
        <v>-33</v>
      </c>
      <c r="P7" s="70">
        <f t="shared" si="3"/>
        <v>-33</v>
      </c>
      <c r="Q7" s="71">
        <f t="shared" si="4"/>
        <v>223</v>
      </c>
      <c r="R7" s="21" t="str">
        <f t="shared" si="5"/>
        <v>NC-pokal</v>
      </c>
      <c r="S7" s="72">
        <f t="shared" si="6"/>
        <v>7</v>
      </c>
      <c r="T7" s="73">
        <f t="shared" si="7"/>
        <v>8</v>
      </c>
      <c r="U7" s="74">
        <f t="shared" si="8"/>
        <v>223</v>
      </c>
      <c r="V7" s="75">
        <f t="shared" si="9"/>
        <v>5</v>
      </c>
      <c r="W7" s="74">
        <f t="shared" si="10"/>
        <v>256</v>
      </c>
      <c r="X7" s="75">
        <f t="shared" si="11"/>
        <v>5</v>
      </c>
      <c r="Y7" s="74">
        <f t="shared" si="12"/>
        <v>289</v>
      </c>
      <c r="Z7" s="76">
        <f t="shared" si="13"/>
        <v>4.5</v>
      </c>
      <c r="AA7" s="77">
        <f t="shared" si="14"/>
        <v>1</v>
      </c>
      <c r="AB7" s="77">
        <f t="shared" si="15"/>
        <v>1</v>
      </c>
      <c r="AC7" s="77">
        <f t="shared" si="16"/>
        <v>0</v>
      </c>
      <c r="AD7" s="77">
        <f t="shared" si="17"/>
        <v>1</v>
      </c>
      <c r="AE7" s="77">
        <f t="shared" si="18"/>
        <v>1</v>
      </c>
      <c r="AF7" s="77">
        <f t="shared" si="19"/>
        <v>2</v>
      </c>
      <c r="AG7" s="77">
        <f t="shared" si="20"/>
        <v>0</v>
      </c>
      <c r="AH7" s="77">
        <f t="shared" si="21"/>
        <v>2</v>
      </c>
      <c r="AI7" s="77">
        <f t="shared" si="22"/>
        <v>0</v>
      </c>
      <c r="AJ7" s="77">
        <f t="shared" si="23"/>
        <v>0</v>
      </c>
      <c r="AK7" s="77">
        <f t="shared" si="24"/>
        <v>0</v>
      </c>
      <c r="AL7" s="77">
        <f t="shared" si="25"/>
        <v>0</v>
      </c>
      <c r="AM7" s="77">
        <f t="shared" si="26"/>
        <v>0</v>
      </c>
      <c r="AN7" s="77">
        <f t="shared" si="27"/>
        <v>0</v>
      </c>
      <c r="AO7" s="77">
        <f t="shared" si="28"/>
        <v>0</v>
      </c>
      <c r="AP7" s="77">
        <f t="shared" si="29"/>
        <v>0</v>
      </c>
      <c r="AQ7" s="77">
        <f t="shared" si="30"/>
        <v>0</v>
      </c>
      <c r="AR7" s="77">
        <f t="shared" si="31"/>
        <v>0</v>
      </c>
      <c r="AS7" s="77">
        <f t="shared" si="32"/>
        <v>0</v>
      </c>
      <c r="AT7" s="77">
        <f t="shared" si="33"/>
        <v>0</v>
      </c>
      <c r="AU7" s="77">
        <f t="shared" si="34"/>
        <v>0</v>
      </c>
      <c r="AV7" s="77">
        <f t="shared" si="35"/>
        <v>0</v>
      </c>
      <c r="AW7" s="77">
        <f t="shared" si="36"/>
        <v>0</v>
      </c>
      <c r="AX7" s="77">
        <f t="shared" si="37"/>
        <v>0</v>
      </c>
      <c r="AY7" s="77">
        <f t="shared" si="38"/>
        <v>0</v>
      </c>
      <c r="AZ7" s="77">
        <f t="shared" si="39"/>
        <v>0</v>
      </c>
      <c r="BA7" s="77">
        <f t="shared" si="40"/>
        <v>0</v>
      </c>
      <c r="BB7" s="77">
        <f t="shared" si="41"/>
        <v>0</v>
      </c>
      <c r="BC7" s="77">
        <f t="shared" si="42"/>
        <v>0</v>
      </c>
      <c r="BD7" s="77">
        <f t="shared" si="43"/>
        <v>0</v>
      </c>
      <c r="BE7" s="77">
        <f t="shared" si="44"/>
        <v>0</v>
      </c>
      <c r="BF7" s="77">
        <f t="shared" si="45"/>
        <v>0</v>
      </c>
      <c r="BG7" s="77">
        <f t="shared" si="46"/>
        <v>0</v>
      </c>
      <c r="BH7" s="77">
        <f t="shared" si="47"/>
        <v>0</v>
      </c>
      <c r="BI7" s="77">
        <f t="shared" si="48"/>
        <v>0</v>
      </c>
      <c r="BJ7" s="77">
        <f t="shared" si="49"/>
        <v>0</v>
      </c>
      <c r="BK7" s="77">
        <f t="shared" si="50"/>
        <v>0</v>
      </c>
      <c r="BL7" s="77">
        <f t="shared" si="51"/>
        <v>0</v>
      </c>
      <c r="BM7" s="77">
        <f t="shared" si="52"/>
        <v>0</v>
      </c>
      <c r="BN7" s="77">
        <f t="shared" si="53"/>
        <v>0</v>
      </c>
      <c r="BO7" s="78">
        <f t="shared" si="54"/>
        <v>0</v>
      </c>
      <c r="BP7" s="22"/>
      <c r="BQ7" s="22" t="str">
        <f t="shared" si="55"/>
        <v>x</v>
      </c>
      <c r="BR7" s="22" t="str">
        <f t="shared" si="56"/>
        <v>x</v>
      </c>
      <c r="BS7" s="79">
        <f t="shared" si="57"/>
        <v>5</v>
      </c>
      <c r="BT7" s="22">
        <v>99.0</v>
      </c>
      <c r="BU7" s="22" t="s">
        <v>113</v>
      </c>
      <c r="BV7" s="22" t="s">
        <v>114</v>
      </c>
      <c r="BW7" s="22" t="s">
        <v>31</v>
      </c>
      <c r="BX7" s="22" t="s">
        <v>20</v>
      </c>
      <c r="BY7" s="22">
        <v>37.0</v>
      </c>
      <c r="BZ7" s="22">
        <v>36.0</v>
      </c>
      <c r="CA7" s="22">
        <v>35.0</v>
      </c>
      <c r="CB7" s="22">
        <v>35.0</v>
      </c>
      <c r="CC7" s="22">
        <v>41.0</v>
      </c>
      <c r="CD7" s="22">
        <v>39.0</v>
      </c>
      <c r="CE7" s="22">
        <v>33.0</v>
      </c>
      <c r="CF7" s="22">
        <v>33.0</v>
      </c>
      <c r="CG7" s="22">
        <v>-33.0</v>
      </c>
      <c r="CH7" s="22">
        <v>-33.0</v>
      </c>
      <c r="CI7" s="22">
        <v>223.0</v>
      </c>
      <c r="CJ7" s="22" t="s">
        <v>16</v>
      </c>
      <c r="CK7" s="22">
        <v>7.0</v>
      </c>
      <c r="CL7" s="22">
        <v>8.0</v>
      </c>
      <c r="CM7" s="22">
        <v>223.0</v>
      </c>
      <c r="CN7" s="22">
        <v>5.0</v>
      </c>
      <c r="CO7" s="22">
        <v>256.0</v>
      </c>
      <c r="CP7" s="22">
        <v>5.0</v>
      </c>
      <c r="CQ7" s="22">
        <v>289.0</v>
      </c>
      <c r="CR7" s="22">
        <v>4.5</v>
      </c>
      <c r="CS7" s="22">
        <v>1.0</v>
      </c>
      <c r="CT7" s="22">
        <v>1.0</v>
      </c>
      <c r="CU7" s="22">
        <v>0.0</v>
      </c>
      <c r="CV7" s="22">
        <v>1.0</v>
      </c>
      <c r="CW7" s="22">
        <v>1.0</v>
      </c>
      <c r="CX7" s="22">
        <v>2.0</v>
      </c>
      <c r="CY7" s="22">
        <v>0.0</v>
      </c>
      <c r="CZ7" s="22">
        <v>2.0</v>
      </c>
      <c r="DA7" s="22">
        <v>0.0</v>
      </c>
      <c r="DB7" s="22">
        <v>0.0</v>
      </c>
      <c r="DC7" s="22">
        <v>0.0</v>
      </c>
      <c r="DD7" s="22">
        <v>0.0</v>
      </c>
      <c r="DE7" s="22">
        <v>0.0</v>
      </c>
      <c r="DF7" s="22">
        <v>0.0</v>
      </c>
      <c r="DG7" s="22">
        <v>0.0</v>
      </c>
      <c r="DH7" s="22">
        <v>0.0</v>
      </c>
      <c r="DI7" s="22">
        <v>0.0</v>
      </c>
      <c r="DJ7" s="22">
        <v>0.0</v>
      </c>
      <c r="DK7" s="22">
        <v>0.0</v>
      </c>
      <c r="DL7" s="22">
        <v>0.0</v>
      </c>
      <c r="DM7" s="22">
        <v>0.0</v>
      </c>
      <c r="DN7" s="22">
        <v>0.0</v>
      </c>
      <c r="DO7" s="22">
        <v>0.0</v>
      </c>
      <c r="DP7" s="22">
        <v>0.0</v>
      </c>
      <c r="DQ7" s="22">
        <v>0.0</v>
      </c>
      <c r="DR7" s="22">
        <v>0.0</v>
      </c>
      <c r="DS7" s="22">
        <v>0.0</v>
      </c>
      <c r="DT7" s="22">
        <v>0.0</v>
      </c>
      <c r="DU7" s="22">
        <v>0.0</v>
      </c>
      <c r="DV7" s="22">
        <v>0.0</v>
      </c>
      <c r="DW7" s="22">
        <v>0.0</v>
      </c>
      <c r="DX7" s="22">
        <v>0.0</v>
      </c>
      <c r="DY7" s="22">
        <v>0.0</v>
      </c>
      <c r="DZ7" s="22">
        <v>0.0</v>
      </c>
      <c r="EA7" s="22">
        <v>0.0</v>
      </c>
      <c r="EB7" s="22">
        <v>0.0</v>
      </c>
      <c r="EC7" s="22">
        <v>0.0</v>
      </c>
      <c r="ED7" s="22">
        <v>0.0</v>
      </c>
      <c r="EE7" s="22">
        <v>0.0</v>
      </c>
      <c r="EF7" s="22">
        <v>0.0</v>
      </c>
      <c r="EG7" s="79">
        <f t="shared" si="58"/>
        <v>5</v>
      </c>
      <c r="EH7" s="22"/>
      <c r="EI7" s="22"/>
    </row>
    <row r="8" ht="18.75" customHeight="1">
      <c r="A8" s="68">
        <f t="shared" si="1"/>
        <v>6</v>
      </c>
      <c r="B8" s="19">
        <v>101.0</v>
      </c>
      <c r="C8" s="18" t="s">
        <v>115</v>
      </c>
      <c r="D8" s="18" t="s">
        <v>116</v>
      </c>
      <c r="E8" s="69" t="s">
        <v>34</v>
      </c>
      <c r="F8" s="69" t="s">
        <v>20</v>
      </c>
      <c r="G8" s="19">
        <v>34.0</v>
      </c>
      <c r="H8" s="19">
        <v>38.0</v>
      </c>
      <c r="I8" s="19">
        <v>36.0</v>
      </c>
      <c r="J8" s="19">
        <v>36.0</v>
      </c>
      <c r="K8" s="19">
        <v>37.0</v>
      </c>
      <c r="L8" s="19">
        <v>32.0</v>
      </c>
      <c r="M8" s="19">
        <v>38.0</v>
      </c>
      <c r="N8" s="19">
        <v>20.0</v>
      </c>
      <c r="O8" s="70">
        <f t="shared" si="2"/>
        <v>-32</v>
      </c>
      <c r="P8" s="70">
        <f t="shared" si="3"/>
        <v>-20</v>
      </c>
      <c r="Q8" s="71">
        <f t="shared" si="4"/>
        <v>219</v>
      </c>
      <c r="R8" s="21" t="str">
        <f t="shared" si="5"/>
        <v>NC-pokal</v>
      </c>
      <c r="S8" s="72">
        <f t="shared" si="6"/>
        <v>7</v>
      </c>
      <c r="T8" s="73">
        <f t="shared" si="7"/>
        <v>8</v>
      </c>
      <c r="U8" s="74">
        <f t="shared" si="8"/>
        <v>219</v>
      </c>
      <c r="V8" s="75">
        <f t="shared" si="9"/>
        <v>6</v>
      </c>
      <c r="W8" s="74">
        <f t="shared" si="10"/>
        <v>251</v>
      </c>
      <c r="X8" s="75">
        <f t="shared" si="11"/>
        <v>6</v>
      </c>
      <c r="Y8" s="74">
        <f t="shared" si="12"/>
        <v>271</v>
      </c>
      <c r="Z8" s="76">
        <f t="shared" si="13"/>
        <v>6</v>
      </c>
      <c r="AA8" s="77">
        <f t="shared" si="14"/>
        <v>0</v>
      </c>
      <c r="AB8" s="77">
        <f t="shared" si="15"/>
        <v>0</v>
      </c>
      <c r="AC8" s="77">
        <f t="shared" si="16"/>
        <v>2</v>
      </c>
      <c r="AD8" s="77">
        <f t="shared" si="17"/>
        <v>1</v>
      </c>
      <c r="AE8" s="77">
        <f t="shared" si="18"/>
        <v>2</v>
      </c>
      <c r="AF8" s="77">
        <f t="shared" si="19"/>
        <v>0</v>
      </c>
      <c r="AG8" s="77">
        <f t="shared" si="20"/>
        <v>1</v>
      </c>
      <c r="AH8" s="77">
        <f t="shared" si="21"/>
        <v>0</v>
      </c>
      <c r="AI8" s="77">
        <f t="shared" si="22"/>
        <v>1</v>
      </c>
      <c r="AJ8" s="77">
        <f t="shared" si="23"/>
        <v>0</v>
      </c>
      <c r="AK8" s="77">
        <f t="shared" si="24"/>
        <v>0</v>
      </c>
      <c r="AL8" s="77">
        <f t="shared" si="25"/>
        <v>0</v>
      </c>
      <c r="AM8" s="77">
        <f t="shared" si="26"/>
        <v>0</v>
      </c>
      <c r="AN8" s="77">
        <f t="shared" si="27"/>
        <v>0</v>
      </c>
      <c r="AO8" s="77">
        <f t="shared" si="28"/>
        <v>0</v>
      </c>
      <c r="AP8" s="77">
        <f t="shared" si="29"/>
        <v>0</v>
      </c>
      <c r="AQ8" s="77">
        <f t="shared" si="30"/>
        <v>0</v>
      </c>
      <c r="AR8" s="77">
        <f t="shared" si="31"/>
        <v>0</v>
      </c>
      <c r="AS8" s="77">
        <f t="shared" si="32"/>
        <v>0</v>
      </c>
      <c r="AT8" s="77">
        <f t="shared" si="33"/>
        <v>0</v>
      </c>
      <c r="AU8" s="77">
        <f t="shared" si="34"/>
        <v>1</v>
      </c>
      <c r="AV8" s="77">
        <f t="shared" si="35"/>
        <v>0</v>
      </c>
      <c r="AW8" s="77">
        <f t="shared" si="36"/>
        <v>0</v>
      </c>
      <c r="AX8" s="77">
        <f t="shared" si="37"/>
        <v>0</v>
      </c>
      <c r="AY8" s="77">
        <f t="shared" si="38"/>
        <v>0</v>
      </c>
      <c r="AZ8" s="77">
        <f t="shared" si="39"/>
        <v>0</v>
      </c>
      <c r="BA8" s="77">
        <f t="shared" si="40"/>
        <v>0</v>
      </c>
      <c r="BB8" s="77">
        <f t="shared" si="41"/>
        <v>0</v>
      </c>
      <c r="BC8" s="77">
        <f t="shared" si="42"/>
        <v>0</v>
      </c>
      <c r="BD8" s="77">
        <f t="shared" si="43"/>
        <v>0</v>
      </c>
      <c r="BE8" s="77">
        <f t="shared" si="44"/>
        <v>0</v>
      </c>
      <c r="BF8" s="77">
        <f t="shared" si="45"/>
        <v>0</v>
      </c>
      <c r="BG8" s="77">
        <f t="shared" si="46"/>
        <v>0</v>
      </c>
      <c r="BH8" s="77">
        <f t="shared" si="47"/>
        <v>0</v>
      </c>
      <c r="BI8" s="77">
        <f t="shared" si="48"/>
        <v>0</v>
      </c>
      <c r="BJ8" s="77">
        <f t="shared" si="49"/>
        <v>0</v>
      </c>
      <c r="BK8" s="77">
        <f t="shared" si="50"/>
        <v>0</v>
      </c>
      <c r="BL8" s="77">
        <f t="shared" si="51"/>
        <v>0</v>
      </c>
      <c r="BM8" s="77">
        <f t="shared" si="52"/>
        <v>0</v>
      </c>
      <c r="BN8" s="77">
        <f t="shared" si="53"/>
        <v>0</v>
      </c>
      <c r="BO8" s="78">
        <f t="shared" si="54"/>
        <v>0</v>
      </c>
      <c r="BP8" s="22"/>
      <c r="BQ8" s="22" t="str">
        <f t="shared" si="55"/>
        <v>x</v>
      </c>
      <c r="BR8" s="22" t="str">
        <f t="shared" si="56"/>
        <v>x</v>
      </c>
      <c r="BS8" s="79">
        <f t="shared" si="57"/>
        <v>6</v>
      </c>
      <c r="BT8" s="22">
        <v>101.0</v>
      </c>
      <c r="BU8" s="22" t="s">
        <v>115</v>
      </c>
      <c r="BV8" s="22" t="s">
        <v>116</v>
      </c>
      <c r="BW8" s="22" t="s">
        <v>34</v>
      </c>
      <c r="BX8" s="22" t="s">
        <v>20</v>
      </c>
      <c r="BY8" s="22">
        <v>34.0</v>
      </c>
      <c r="BZ8" s="22">
        <v>38.0</v>
      </c>
      <c r="CA8" s="22">
        <v>36.0</v>
      </c>
      <c r="CB8" s="22">
        <v>36.0</v>
      </c>
      <c r="CC8" s="22">
        <v>37.0</v>
      </c>
      <c r="CD8" s="22">
        <v>32.0</v>
      </c>
      <c r="CE8" s="22">
        <v>38.0</v>
      </c>
      <c r="CF8" s="22">
        <v>20.0</v>
      </c>
      <c r="CG8" s="22">
        <v>-32.0</v>
      </c>
      <c r="CH8" s="22">
        <v>-20.0</v>
      </c>
      <c r="CI8" s="22">
        <v>219.0</v>
      </c>
      <c r="CJ8" s="22" t="s">
        <v>16</v>
      </c>
      <c r="CK8" s="22">
        <v>7.0</v>
      </c>
      <c r="CL8" s="22">
        <v>8.0</v>
      </c>
      <c r="CM8" s="22">
        <v>219.0</v>
      </c>
      <c r="CN8" s="22">
        <v>6.0</v>
      </c>
      <c r="CO8" s="22">
        <v>251.0</v>
      </c>
      <c r="CP8" s="22">
        <v>6.0</v>
      </c>
      <c r="CQ8" s="22">
        <v>271.0</v>
      </c>
      <c r="CR8" s="22">
        <v>6.0</v>
      </c>
      <c r="CS8" s="22">
        <v>0.0</v>
      </c>
      <c r="CT8" s="22">
        <v>0.0</v>
      </c>
      <c r="CU8" s="22">
        <v>2.0</v>
      </c>
      <c r="CV8" s="22">
        <v>1.0</v>
      </c>
      <c r="CW8" s="22">
        <v>2.0</v>
      </c>
      <c r="CX8" s="22">
        <v>0.0</v>
      </c>
      <c r="CY8" s="22">
        <v>1.0</v>
      </c>
      <c r="CZ8" s="22">
        <v>0.0</v>
      </c>
      <c r="DA8" s="22">
        <v>1.0</v>
      </c>
      <c r="DB8" s="22">
        <v>0.0</v>
      </c>
      <c r="DC8" s="22">
        <v>0.0</v>
      </c>
      <c r="DD8" s="22">
        <v>0.0</v>
      </c>
      <c r="DE8" s="22">
        <v>0.0</v>
      </c>
      <c r="DF8" s="22">
        <v>0.0</v>
      </c>
      <c r="DG8" s="22">
        <v>0.0</v>
      </c>
      <c r="DH8" s="22">
        <v>0.0</v>
      </c>
      <c r="DI8" s="22">
        <v>0.0</v>
      </c>
      <c r="DJ8" s="22">
        <v>0.0</v>
      </c>
      <c r="DK8" s="22">
        <v>0.0</v>
      </c>
      <c r="DL8" s="22">
        <v>0.0</v>
      </c>
      <c r="DM8" s="22">
        <v>1.0</v>
      </c>
      <c r="DN8" s="22">
        <v>0.0</v>
      </c>
      <c r="DO8" s="22">
        <v>0.0</v>
      </c>
      <c r="DP8" s="22">
        <v>0.0</v>
      </c>
      <c r="DQ8" s="22">
        <v>0.0</v>
      </c>
      <c r="DR8" s="22">
        <v>0.0</v>
      </c>
      <c r="DS8" s="22">
        <v>0.0</v>
      </c>
      <c r="DT8" s="22">
        <v>0.0</v>
      </c>
      <c r="DU8" s="22">
        <v>0.0</v>
      </c>
      <c r="DV8" s="22">
        <v>0.0</v>
      </c>
      <c r="DW8" s="22">
        <v>0.0</v>
      </c>
      <c r="DX8" s="22">
        <v>0.0</v>
      </c>
      <c r="DY8" s="22">
        <v>0.0</v>
      </c>
      <c r="DZ8" s="22">
        <v>0.0</v>
      </c>
      <c r="EA8" s="22">
        <v>0.0</v>
      </c>
      <c r="EB8" s="22">
        <v>0.0</v>
      </c>
      <c r="EC8" s="22">
        <v>0.0</v>
      </c>
      <c r="ED8" s="22">
        <v>0.0</v>
      </c>
      <c r="EE8" s="22">
        <v>0.0</v>
      </c>
      <c r="EF8" s="22">
        <v>0.0</v>
      </c>
      <c r="EG8" s="79">
        <f t="shared" si="58"/>
        <v>6</v>
      </c>
      <c r="EH8" s="22"/>
      <c r="EI8" s="22"/>
    </row>
    <row r="9" ht="18.75" customHeight="1">
      <c r="A9" s="68">
        <f t="shared" si="1"/>
        <v>7</v>
      </c>
      <c r="B9" s="19">
        <v>85.0</v>
      </c>
      <c r="C9" s="18" t="s">
        <v>17</v>
      </c>
      <c r="D9" s="18" t="s">
        <v>117</v>
      </c>
      <c r="E9" s="69" t="s">
        <v>19</v>
      </c>
      <c r="F9" s="69" t="s">
        <v>20</v>
      </c>
      <c r="G9" s="19">
        <v>33.0</v>
      </c>
      <c r="H9" s="19">
        <v>30.0</v>
      </c>
      <c r="I9" s="19">
        <v>32.0</v>
      </c>
      <c r="J9" s="19">
        <v>37.0</v>
      </c>
      <c r="K9" s="19">
        <v>30.0</v>
      </c>
      <c r="L9" s="19">
        <v>35.0</v>
      </c>
      <c r="M9" s="19">
        <v>36.0</v>
      </c>
      <c r="N9" s="19">
        <v>25.0</v>
      </c>
      <c r="O9" s="70">
        <f t="shared" si="2"/>
        <v>-30</v>
      </c>
      <c r="P9" s="70">
        <f t="shared" si="3"/>
        <v>-25</v>
      </c>
      <c r="Q9" s="71">
        <f t="shared" si="4"/>
        <v>203</v>
      </c>
      <c r="R9" s="21" t="str">
        <f t="shared" si="5"/>
        <v>NC-pokal</v>
      </c>
      <c r="S9" s="72">
        <f t="shared" si="6"/>
        <v>7</v>
      </c>
      <c r="T9" s="73">
        <f t="shared" si="7"/>
        <v>8</v>
      </c>
      <c r="U9" s="74">
        <f t="shared" si="8"/>
        <v>203</v>
      </c>
      <c r="V9" s="75">
        <f t="shared" si="9"/>
        <v>7.5</v>
      </c>
      <c r="W9" s="74">
        <f t="shared" si="10"/>
        <v>233</v>
      </c>
      <c r="X9" s="75">
        <f t="shared" si="11"/>
        <v>7</v>
      </c>
      <c r="Y9" s="74">
        <f t="shared" si="12"/>
        <v>258</v>
      </c>
      <c r="Z9" s="76">
        <f t="shared" si="13"/>
        <v>7</v>
      </c>
      <c r="AA9" s="77">
        <f t="shared" si="14"/>
        <v>0</v>
      </c>
      <c r="AB9" s="77">
        <f t="shared" si="15"/>
        <v>0</v>
      </c>
      <c r="AC9" s="77">
        <f t="shared" si="16"/>
        <v>0</v>
      </c>
      <c r="AD9" s="77">
        <f t="shared" si="17"/>
        <v>1</v>
      </c>
      <c r="AE9" s="77">
        <f t="shared" si="18"/>
        <v>1</v>
      </c>
      <c r="AF9" s="77">
        <f t="shared" si="19"/>
        <v>1</v>
      </c>
      <c r="AG9" s="77">
        <f t="shared" si="20"/>
        <v>0</v>
      </c>
      <c r="AH9" s="77">
        <f t="shared" si="21"/>
        <v>1</v>
      </c>
      <c r="AI9" s="77">
        <f t="shared" si="22"/>
        <v>1</v>
      </c>
      <c r="AJ9" s="77">
        <f t="shared" si="23"/>
        <v>0</v>
      </c>
      <c r="AK9" s="77">
        <f t="shared" si="24"/>
        <v>2</v>
      </c>
      <c r="AL9" s="77">
        <f t="shared" si="25"/>
        <v>0</v>
      </c>
      <c r="AM9" s="77">
        <f t="shared" si="26"/>
        <v>0</v>
      </c>
      <c r="AN9" s="77">
        <f t="shared" si="27"/>
        <v>0</v>
      </c>
      <c r="AO9" s="77">
        <f t="shared" si="28"/>
        <v>0</v>
      </c>
      <c r="AP9" s="77">
        <f t="shared" si="29"/>
        <v>1</v>
      </c>
      <c r="AQ9" s="77">
        <f t="shared" si="30"/>
        <v>0</v>
      </c>
      <c r="AR9" s="77">
        <f t="shared" si="31"/>
        <v>0</v>
      </c>
      <c r="AS9" s="77">
        <f t="shared" si="32"/>
        <v>0</v>
      </c>
      <c r="AT9" s="77">
        <f t="shared" si="33"/>
        <v>0</v>
      </c>
      <c r="AU9" s="77">
        <f t="shared" si="34"/>
        <v>0</v>
      </c>
      <c r="AV9" s="77">
        <f t="shared" si="35"/>
        <v>0</v>
      </c>
      <c r="AW9" s="77">
        <f t="shared" si="36"/>
        <v>0</v>
      </c>
      <c r="AX9" s="77">
        <f t="shared" si="37"/>
        <v>0</v>
      </c>
      <c r="AY9" s="77">
        <f t="shared" si="38"/>
        <v>0</v>
      </c>
      <c r="AZ9" s="77">
        <f t="shared" si="39"/>
        <v>0</v>
      </c>
      <c r="BA9" s="77">
        <f t="shared" si="40"/>
        <v>0</v>
      </c>
      <c r="BB9" s="77">
        <f t="shared" si="41"/>
        <v>0</v>
      </c>
      <c r="BC9" s="77">
        <f t="shared" si="42"/>
        <v>0</v>
      </c>
      <c r="BD9" s="77">
        <f t="shared" si="43"/>
        <v>0</v>
      </c>
      <c r="BE9" s="77">
        <f t="shared" si="44"/>
        <v>0</v>
      </c>
      <c r="BF9" s="77">
        <f t="shared" si="45"/>
        <v>0</v>
      </c>
      <c r="BG9" s="77">
        <f t="shared" si="46"/>
        <v>0</v>
      </c>
      <c r="BH9" s="77">
        <f t="shared" si="47"/>
        <v>0</v>
      </c>
      <c r="BI9" s="77">
        <f t="shared" si="48"/>
        <v>0</v>
      </c>
      <c r="BJ9" s="77">
        <f t="shared" si="49"/>
        <v>0</v>
      </c>
      <c r="BK9" s="77">
        <f t="shared" si="50"/>
        <v>0</v>
      </c>
      <c r="BL9" s="77">
        <f t="shared" si="51"/>
        <v>0</v>
      </c>
      <c r="BM9" s="77">
        <f t="shared" si="52"/>
        <v>0</v>
      </c>
      <c r="BN9" s="77">
        <f t="shared" si="53"/>
        <v>0</v>
      </c>
      <c r="BO9" s="78">
        <f t="shared" si="54"/>
        <v>0</v>
      </c>
      <c r="BP9" s="22"/>
      <c r="BQ9" s="22" t="str">
        <f t="shared" si="55"/>
        <v>x</v>
      </c>
      <c r="BR9" s="22" t="str">
        <f t="shared" si="56"/>
        <v>x</v>
      </c>
      <c r="BS9" s="79">
        <f t="shared" si="57"/>
        <v>7</v>
      </c>
      <c r="BT9" s="22">
        <v>85.0</v>
      </c>
      <c r="BU9" s="22" t="s">
        <v>17</v>
      </c>
      <c r="BV9" s="22" t="s">
        <v>117</v>
      </c>
      <c r="BW9" s="22" t="s">
        <v>19</v>
      </c>
      <c r="BX9" s="22" t="s">
        <v>20</v>
      </c>
      <c r="BY9" s="22">
        <v>33.0</v>
      </c>
      <c r="BZ9" s="22">
        <v>30.0</v>
      </c>
      <c r="CA9" s="22">
        <v>32.0</v>
      </c>
      <c r="CB9" s="22">
        <v>37.0</v>
      </c>
      <c r="CC9" s="22">
        <v>30.0</v>
      </c>
      <c r="CD9" s="22">
        <v>35.0</v>
      </c>
      <c r="CE9" s="22">
        <v>36.0</v>
      </c>
      <c r="CF9" s="22">
        <v>25.0</v>
      </c>
      <c r="CG9" s="22">
        <v>-30.0</v>
      </c>
      <c r="CH9" s="22">
        <v>-25.0</v>
      </c>
      <c r="CI9" s="22">
        <v>203.0</v>
      </c>
      <c r="CJ9" s="22" t="s">
        <v>16</v>
      </c>
      <c r="CK9" s="22">
        <v>7.0</v>
      </c>
      <c r="CL9" s="22">
        <v>8.0</v>
      </c>
      <c r="CM9" s="22">
        <v>203.0</v>
      </c>
      <c r="CN9" s="22">
        <v>7.5</v>
      </c>
      <c r="CO9" s="22">
        <v>233.0</v>
      </c>
      <c r="CP9" s="22">
        <v>7.0</v>
      </c>
      <c r="CQ9" s="22">
        <v>258.0</v>
      </c>
      <c r="CR9" s="22">
        <v>7.0</v>
      </c>
      <c r="CS9" s="22">
        <v>0.0</v>
      </c>
      <c r="CT9" s="22">
        <v>0.0</v>
      </c>
      <c r="CU9" s="22">
        <v>0.0</v>
      </c>
      <c r="CV9" s="22">
        <v>1.0</v>
      </c>
      <c r="CW9" s="22">
        <v>1.0</v>
      </c>
      <c r="CX9" s="22">
        <v>1.0</v>
      </c>
      <c r="CY9" s="22">
        <v>0.0</v>
      </c>
      <c r="CZ9" s="22">
        <v>1.0</v>
      </c>
      <c r="DA9" s="22">
        <v>1.0</v>
      </c>
      <c r="DB9" s="22">
        <v>0.0</v>
      </c>
      <c r="DC9" s="22">
        <v>2.0</v>
      </c>
      <c r="DD9" s="22">
        <v>0.0</v>
      </c>
      <c r="DE9" s="22">
        <v>0.0</v>
      </c>
      <c r="DF9" s="22">
        <v>0.0</v>
      </c>
      <c r="DG9" s="22">
        <v>0.0</v>
      </c>
      <c r="DH9" s="22">
        <v>1.0</v>
      </c>
      <c r="DI9" s="22">
        <v>0.0</v>
      </c>
      <c r="DJ9" s="22">
        <v>0.0</v>
      </c>
      <c r="DK9" s="22">
        <v>0.0</v>
      </c>
      <c r="DL9" s="22">
        <v>0.0</v>
      </c>
      <c r="DM9" s="22">
        <v>0.0</v>
      </c>
      <c r="DN9" s="22">
        <v>0.0</v>
      </c>
      <c r="DO9" s="22">
        <v>0.0</v>
      </c>
      <c r="DP9" s="22">
        <v>0.0</v>
      </c>
      <c r="DQ9" s="22">
        <v>0.0</v>
      </c>
      <c r="DR9" s="22">
        <v>0.0</v>
      </c>
      <c r="DS9" s="22">
        <v>0.0</v>
      </c>
      <c r="DT9" s="22">
        <v>0.0</v>
      </c>
      <c r="DU9" s="22">
        <v>0.0</v>
      </c>
      <c r="DV9" s="22">
        <v>0.0</v>
      </c>
      <c r="DW9" s="22">
        <v>0.0</v>
      </c>
      <c r="DX9" s="22">
        <v>0.0</v>
      </c>
      <c r="DY9" s="22">
        <v>0.0</v>
      </c>
      <c r="DZ9" s="22">
        <v>0.0</v>
      </c>
      <c r="EA9" s="22">
        <v>0.0</v>
      </c>
      <c r="EB9" s="22">
        <v>0.0</v>
      </c>
      <c r="EC9" s="22">
        <v>0.0</v>
      </c>
      <c r="ED9" s="22">
        <v>0.0</v>
      </c>
      <c r="EE9" s="22">
        <v>0.0</v>
      </c>
      <c r="EF9" s="22">
        <v>0.0</v>
      </c>
      <c r="EG9" s="79">
        <f t="shared" si="58"/>
        <v>7</v>
      </c>
      <c r="EH9" s="22"/>
      <c r="EI9" s="22"/>
    </row>
    <row r="10" ht="18.75" customHeight="1">
      <c r="A10" s="68">
        <f t="shared" si="1"/>
        <v>8</v>
      </c>
      <c r="B10" s="19">
        <v>98.0</v>
      </c>
      <c r="C10" s="18" t="s">
        <v>118</v>
      </c>
      <c r="D10" s="18" t="s">
        <v>119</v>
      </c>
      <c r="E10" s="69" t="s">
        <v>24</v>
      </c>
      <c r="F10" s="69" t="s">
        <v>20</v>
      </c>
      <c r="G10" s="19">
        <v>31.0</v>
      </c>
      <c r="H10" s="19">
        <v>37.0</v>
      </c>
      <c r="I10" s="19">
        <v>29.0</v>
      </c>
      <c r="J10" s="19">
        <v>0.0</v>
      </c>
      <c r="K10" s="19">
        <v>35.0</v>
      </c>
      <c r="L10" s="19">
        <v>31.0</v>
      </c>
      <c r="M10" s="19">
        <v>35.0</v>
      </c>
      <c r="N10" s="19">
        <v>34.0</v>
      </c>
      <c r="O10" s="70">
        <f t="shared" si="2"/>
        <v>-29</v>
      </c>
      <c r="P10" s="70">
        <f t="shared" si="3"/>
        <v>0</v>
      </c>
      <c r="Q10" s="71">
        <f t="shared" si="4"/>
        <v>203</v>
      </c>
      <c r="R10" s="21" t="str">
        <f t="shared" si="5"/>
        <v>NC-pokal</v>
      </c>
      <c r="S10" s="72">
        <f t="shared" si="6"/>
        <v>6</v>
      </c>
      <c r="T10" s="73">
        <f t="shared" si="7"/>
        <v>7</v>
      </c>
      <c r="U10" s="74">
        <f t="shared" si="8"/>
        <v>203</v>
      </c>
      <c r="V10" s="75">
        <f t="shared" si="9"/>
        <v>7.5</v>
      </c>
      <c r="W10" s="74">
        <f t="shared" si="10"/>
        <v>232</v>
      </c>
      <c r="X10" s="75">
        <f t="shared" si="11"/>
        <v>8</v>
      </c>
      <c r="Y10" s="74">
        <f t="shared" si="12"/>
        <v>232</v>
      </c>
      <c r="Z10" s="76">
        <f t="shared" si="13"/>
        <v>10</v>
      </c>
      <c r="AA10" s="77">
        <f t="shared" si="14"/>
        <v>0</v>
      </c>
      <c r="AB10" s="77">
        <f t="shared" si="15"/>
        <v>0</v>
      </c>
      <c r="AC10" s="77">
        <f t="shared" si="16"/>
        <v>0</v>
      </c>
      <c r="AD10" s="77">
        <f t="shared" si="17"/>
        <v>1</v>
      </c>
      <c r="AE10" s="77">
        <f t="shared" si="18"/>
        <v>0</v>
      </c>
      <c r="AF10" s="77">
        <f t="shared" si="19"/>
        <v>2</v>
      </c>
      <c r="AG10" s="77">
        <f t="shared" si="20"/>
        <v>1</v>
      </c>
      <c r="AH10" s="77">
        <f t="shared" si="21"/>
        <v>0</v>
      </c>
      <c r="AI10" s="77">
        <f t="shared" si="22"/>
        <v>0</v>
      </c>
      <c r="AJ10" s="77">
        <f t="shared" si="23"/>
        <v>2</v>
      </c>
      <c r="AK10" s="77">
        <f t="shared" si="24"/>
        <v>0</v>
      </c>
      <c r="AL10" s="77">
        <f t="shared" si="25"/>
        <v>1</v>
      </c>
      <c r="AM10" s="77">
        <f t="shared" si="26"/>
        <v>0</v>
      </c>
      <c r="AN10" s="77">
        <f t="shared" si="27"/>
        <v>0</v>
      </c>
      <c r="AO10" s="77">
        <f t="shared" si="28"/>
        <v>0</v>
      </c>
      <c r="AP10" s="77">
        <f t="shared" si="29"/>
        <v>0</v>
      </c>
      <c r="AQ10" s="77">
        <f t="shared" si="30"/>
        <v>0</v>
      </c>
      <c r="AR10" s="77">
        <f t="shared" si="31"/>
        <v>0</v>
      </c>
      <c r="AS10" s="77">
        <f t="shared" si="32"/>
        <v>0</v>
      </c>
      <c r="AT10" s="77">
        <f t="shared" si="33"/>
        <v>0</v>
      </c>
      <c r="AU10" s="77">
        <f t="shared" si="34"/>
        <v>0</v>
      </c>
      <c r="AV10" s="77">
        <f t="shared" si="35"/>
        <v>0</v>
      </c>
      <c r="AW10" s="77">
        <f t="shared" si="36"/>
        <v>0</v>
      </c>
      <c r="AX10" s="77">
        <f t="shared" si="37"/>
        <v>0</v>
      </c>
      <c r="AY10" s="77">
        <f t="shared" si="38"/>
        <v>0</v>
      </c>
      <c r="AZ10" s="77">
        <f t="shared" si="39"/>
        <v>0</v>
      </c>
      <c r="BA10" s="77">
        <f t="shared" si="40"/>
        <v>0</v>
      </c>
      <c r="BB10" s="77">
        <f t="shared" si="41"/>
        <v>0</v>
      </c>
      <c r="BC10" s="77">
        <f t="shared" si="42"/>
        <v>0</v>
      </c>
      <c r="BD10" s="77">
        <f t="shared" si="43"/>
        <v>0</v>
      </c>
      <c r="BE10" s="77">
        <f t="shared" si="44"/>
        <v>0</v>
      </c>
      <c r="BF10" s="77">
        <f t="shared" si="45"/>
        <v>0</v>
      </c>
      <c r="BG10" s="77">
        <f t="shared" si="46"/>
        <v>0</v>
      </c>
      <c r="BH10" s="77">
        <f t="shared" si="47"/>
        <v>0</v>
      </c>
      <c r="BI10" s="77">
        <f t="shared" si="48"/>
        <v>0</v>
      </c>
      <c r="BJ10" s="77">
        <f t="shared" si="49"/>
        <v>0</v>
      </c>
      <c r="BK10" s="77">
        <f t="shared" si="50"/>
        <v>0</v>
      </c>
      <c r="BL10" s="77">
        <f t="shared" si="51"/>
        <v>0</v>
      </c>
      <c r="BM10" s="77">
        <f t="shared" si="52"/>
        <v>0</v>
      </c>
      <c r="BN10" s="77">
        <f t="shared" si="53"/>
        <v>0</v>
      </c>
      <c r="BO10" s="78">
        <f t="shared" si="54"/>
        <v>0</v>
      </c>
      <c r="BP10" s="22"/>
      <c r="BQ10" s="22" t="str">
        <f t="shared" si="55"/>
        <v>x</v>
      </c>
      <c r="BR10" s="22" t="str">
        <f t="shared" si="56"/>
        <v>x</v>
      </c>
      <c r="BS10" s="79">
        <f t="shared" si="57"/>
        <v>8</v>
      </c>
      <c r="BT10" s="22">
        <v>98.0</v>
      </c>
      <c r="BU10" s="22" t="s">
        <v>118</v>
      </c>
      <c r="BV10" s="22" t="s">
        <v>119</v>
      </c>
      <c r="BW10" s="22" t="s">
        <v>24</v>
      </c>
      <c r="BX10" s="22" t="s">
        <v>20</v>
      </c>
      <c r="BY10" s="22">
        <v>31.0</v>
      </c>
      <c r="BZ10" s="22">
        <v>37.0</v>
      </c>
      <c r="CA10" s="22">
        <v>29.0</v>
      </c>
      <c r="CB10" s="22">
        <v>0.0</v>
      </c>
      <c r="CC10" s="22">
        <v>35.0</v>
      </c>
      <c r="CD10" s="22">
        <v>31.0</v>
      </c>
      <c r="CE10" s="22">
        <v>35.0</v>
      </c>
      <c r="CF10" s="22">
        <v>34.0</v>
      </c>
      <c r="CG10" s="22">
        <v>-29.0</v>
      </c>
      <c r="CH10" s="22">
        <v>0.0</v>
      </c>
      <c r="CI10" s="22">
        <v>203.0</v>
      </c>
      <c r="CJ10" s="22" t="s">
        <v>16</v>
      </c>
      <c r="CK10" s="22">
        <v>6.0</v>
      </c>
      <c r="CL10" s="22">
        <v>7.0</v>
      </c>
      <c r="CM10" s="22">
        <v>203.0</v>
      </c>
      <c r="CN10" s="22">
        <v>7.5</v>
      </c>
      <c r="CO10" s="22">
        <v>232.0</v>
      </c>
      <c r="CP10" s="22">
        <v>8.0</v>
      </c>
      <c r="CQ10" s="22">
        <v>232.0</v>
      </c>
      <c r="CR10" s="22">
        <v>10.0</v>
      </c>
      <c r="CS10" s="22">
        <v>0.0</v>
      </c>
      <c r="CT10" s="22">
        <v>0.0</v>
      </c>
      <c r="CU10" s="22">
        <v>0.0</v>
      </c>
      <c r="CV10" s="22">
        <v>1.0</v>
      </c>
      <c r="CW10" s="22">
        <v>0.0</v>
      </c>
      <c r="CX10" s="22">
        <v>2.0</v>
      </c>
      <c r="CY10" s="22">
        <v>1.0</v>
      </c>
      <c r="CZ10" s="22">
        <v>0.0</v>
      </c>
      <c r="DA10" s="22">
        <v>0.0</v>
      </c>
      <c r="DB10" s="22">
        <v>2.0</v>
      </c>
      <c r="DC10" s="22">
        <v>0.0</v>
      </c>
      <c r="DD10" s="22">
        <v>1.0</v>
      </c>
      <c r="DE10" s="22">
        <v>0.0</v>
      </c>
      <c r="DF10" s="22">
        <v>0.0</v>
      </c>
      <c r="DG10" s="22">
        <v>0.0</v>
      </c>
      <c r="DH10" s="22">
        <v>0.0</v>
      </c>
      <c r="DI10" s="22">
        <v>0.0</v>
      </c>
      <c r="DJ10" s="22">
        <v>0.0</v>
      </c>
      <c r="DK10" s="22">
        <v>0.0</v>
      </c>
      <c r="DL10" s="22">
        <v>0.0</v>
      </c>
      <c r="DM10" s="22">
        <v>0.0</v>
      </c>
      <c r="DN10" s="22">
        <v>0.0</v>
      </c>
      <c r="DO10" s="22">
        <v>0.0</v>
      </c>
      <c r="DP10" s="22">
        <v>0.0</v>
      </c>
      <c r="DQ10" s="22">
        <v>0.0</v>
      </c>
      <c r="DR10" s="22">
        <v>0.0</v>
      </c>
      <c r="DS10" s="22">
        <v>0.0</v>
      </c>
      <c r="DT10" s="22">
        <v>0.0</v>
      </c>
      <c r="DU10" s="22">
        <v>0.0</v>
      </c>
      <c r="DV10" s="22">
        <v>0.0</v>
      </c>
      <c r="DW10" s="22">
        <v>0.0</v>
      </c>
      <c r="DX10" s="22">
        <v>0.0</v>
      </c>
      <c r="DY10" s="22">
        <v>0.0</v>
      </c>
      <c r="DZ10" s="22">
        <v>0.0</v>
      </c>
      <c r="EA10" s="22">
        <v>0.0</v>
      </c>
      <c r="EB10" s="22">
        <v>0.0</v>
      </c>
      <c r="EC10" s="22">
        <v>0.0</v>
      </c>
      <c r="ED10" s="22">
        <v>0.0</v>
      </c>
      <c r="EE10" s="22">
        <v>0.0</v>
      </c>
      <c r="EF10" s="22">
        <v>0.0</v>
      </c>
      <c r="EG10" s="79">
        <f t="shared" si="58"/>
        <v>8</v>
      </c>
      <c r="EH10" s="22"/>
      <c r="EI10" s="22"/>
    </row>
    <row r="11" ht="18.75" customHeight="1">
      <c r="A11" s="68">
        <f t="shared" si="1"/>
        <v>9</v>
      </c>
      <c r="B11" s="19">
        <v>81.0</v>
      </c>
      <c r="C11" s="18" t="s">
        <v>120</v>
      </c>
      <c r="D11" s="18" t="s">
        <v>121</v>
      </c>
      <c r="E11" s="69" t="s">
        <v>122</v>
      </c>
      <c r="F11" s="69" t="s">
        <v>123</v>
      </c>
      <c r="G11" s="19">
        <v>0.0</v>
      </c>
      <c r="H11" s="19">
        <v>0.0</v>
      </c>
      <c r="I11" s="19">
        <v>33.0</v>
      </c>
      <c r="J11" s="19">
        <v>30.0</v>
      </c>
      <c r="K11" s="19">
        <v>31.0</v>
      </c>
      <c r="L11" s="19">
        <v>34.0</v>
      </c>
      <c r="M11" s="19">
        <v>32.0</v>
      </c>
      <c r="N11" s="19">
        <v>35.0</v>
      </c>
      <c r="O11" s="70">
        <f t="shared" si="2"/>
        <v>0</v>
      </c>
      <c r="P11" s="70">
        <f t="shared" si="3"/>
        <v>0</v>
      </c>
      <c r="Q11" s="71">
        <f t="shared" si="4"/>
        <v>195</v>
      </c>
      <c r="R11" s="21" t="str">
        <f t="shared" si="5"/>
        <v>NC-pokal</v>
      </c>
      <c r="S11" s="72">
        <f t="shared" si="6"/>
        <v>5</v>
      </c>
      <c r="T11" s="73">
        <f t="shared" si="7"/>
        <v>6</v>
      </c>
      <c r="U11" s="74">
        <f t="shared" si="8"/>
        <v>195</v>
      </c>
      <c r="V11" s="75">
        <f t="shared" si="9"/>
        <v>9</v>
      </c>
      <c r="W11" s="74">
        <f t="shared" si="10"/>
        <v>195</v>
      </c>
      <c r="X11" s="75">
        <f t="shared" si="11"/>
        <v>12</v>
      </c>
      <c r="Y11" s="74">
        <f t="shared" si="12"/>
        <v>195</v>
      </c>
      <c r="Z11" s="76">
        <f t="shared" si="13"/>
        <v>12</v>
      </c>
      <c r="AA11" s="77">
        <f t="shared" si="14"/>
        <v>0</v>
      </c>
      <c r="AB11" s="77">
        <f t="shared" si="15"/>
        <v>0</v>
      </c>
      <c r="AC11" s="77">
        <f t="shared" si="16"/>
        <v>0</v>
      </c>
      <c r="AD11" s="77">
        <f t="shared" si="17"/>
        <v>0</v>
      </c>
      <c r="AE11" s="77">
        <f t="shared" si="18"/>
        <v>0</v>
      </c>
      <c r="AF11" s="77">
        <f t="shared" si="19"/>
        <v>1</v>
      </c>
      <c r="AG11" s="77">
        <f t="shared" si="20"/>
        <v>1</v>
      </c>
      <c r="AH11" s="77">
        <f t="shared" si="21"/>
        <v>1</v>
      </c>
      <c r="AI11" s="77">
        <f t="shared" si="22"/>
        <v>1</v>
      </c>
      <c r="AJ11" s="77">
        <f t="shared" si="23"/>
        <v>1</v>
      </c>
      <c r="AK11" s="77">
        <f t="shared" si="24"/>
        <v>1</v>
      </c>
      <c r="AL11" s="77">
        <f t="shared" si="25"/>
        <v>0</v>
      </c>
      <c r="AM11" s="77">
        <f t="shared" si="26"/>
        <v>0</v>
      </c>
      <c r="AN11" s="77">
        <f t="shared" si="27"/>
        <v>0</v>
      </c>
      <c r="AO11" s="77">
        <f t="shared" si="28"/>
        <v>0</v>
      </c>
      <c r="AP11" s="77">
        <f t="shared" si="29"/>
        <v>0</v>
      </c>
      <c r="AQ11" s="77">
        <f t="shared" si="30"/>
        <v>0</v>
      </c>
      <c r="AR11" s="77">
        <f t="shared" si="31"/>
        <v>0</v>
      </c>
      <c r="AS11" s="77">
        <f t="shared" si="32"/>
        <v>0</v>
      </c>
      <c r="AT11" s="77">
        <f t="shared" si="33"/>
        <v>0</v>
      </c>
      <c r="AU11" s="77">
        <f t="shared" si="34"/>
        <v>0</v>
      </c>
      <c r="AV11" s="77">
        <f t="shared" si="35"/>
        <v>0</v>
      </c>
      <c r="AW11" s="77">
        <f t="shared" si="36"/>
        <v>0</v>
      </c>
      <c r="AX11" s="77">
        <f t="shared" si="37"/>
        <v>0</v>
      </c>
      <c r="AY11" s="77">
        <f t="shared" si="38"/>
        <v>0</v>
      </c>
      <c r="AZ11" s="77">
        <f t="shared" si="39"/>
        <v>0</v>
      </c>
      <c r="BA11" s="77">
        <f t="shared" si="40"/>
        <v>0</v>
      </c>
      <c r="BB11" s="77">
        <f t="shared" si="41"/>
        <v>0</v>
      </c>
      <c r="BC11" s="77">
        <f t="shared" si="42"/>
        <v>0</v>
      </c>
      <c r="BD11" s="77">
        <f t="shared" si="43"/>
        <v>0</v>
      </c>
      <c r="BE11" s="77">
        <f t="shared" si="44"/>
        <v>0</v>
      </c>
      <c r="BF11" s="77">
        <f t="shared" si="45"/>
        <v>0</v>
      </c>
      <c r="BG11" s="77">
        <f t="shared" si="46"/>
        <v>0</v>
      </c>
      <c r="BH11" s="77">
        <f t="shared" si="47"/>
        <v>0</v>
      </c>
      <c r="BI11" s="77">
        <f t="shared" si="48"/>
        <v>0</v>
      </c>
      <c r="BJ11" s="77">
        <f t="shared" si="49"/>
        <v>0</v>
      </c>
      <c r="BK11" s="77">
        <f t="shared" si="50"/>
        <v>0</v>
      </c>
      <c r="BL11" s="77">
        <f t="shared" si="51"/>
        <v>0</v>
      </c>
      <c r="BM11" s="77">
        <f t="shared" si="52"/>
        <v>0</v>
      </c>
      <c r="BN11" s="77">
        <f t="shared" si="53"/>
        <v>0</v>
      </c>
      <c r="BO11" s="78">
        <f t="shared" si="54"/>
        <v>0</v>
      </c>
      <c r="BP11" s="22"/>
      <c r="BQ11" s="22" t="str">
        <f t="shared" si="55"/>
        <v>x</v>
      </c>
      <c r="BR11" s="22" t="str">
        <f t="shared" si="56"/>
        <v>x</v>
      </c>
      <c r="BS11" s="79">
        <f t="shared" si="57"/>
        <v>9</v>
      </c>
      <c r="BT11" s="22">
        <v>81.0</v>
      </c>
      <c r="BU11" s="22" t="s">
        <v>120</v>
      </c>
      <c r="BV11" s="22" t="s">
        <v>121</v>
      </c>
      <c r="BW11" s="22" t="s">
        <v>122</v>
      </c>
      <c r="BX11" s="22" t="s">
        <v>123</v>
      </c>
      <c r="BY11" s="22">
        <v>0.0</v>
      </c>
      <c r="BZ11" s="22">
        <v>0.0</v>
      </c>
      <c r="CA11" s="22">
        <v>33.0</v>
      </c>
      <c r="CB11" s="22">
        <v>30.0</v>
      </c>
      <c r="CC11" s="22">
        <v>31.0</v>
      </c>
      <c r="CD11" s="22">
        <v>34.0</v>
      </c>
      <c r="CE11" s="22">
        <v>32.0</v>
      </c>
      <c r="CF11" s="22">
        <v>35.0</v>
      </c>
      <c r="CG11" s="22">
        <v>0.0</v>
      </c>
      <c r="CH11" s="22">
        <v>0.0</v>
      </c>
      <c r="CI11" s="22">
        <v>195.0</v>
      </c>
      <c r="CJ11" s="22" t="s">
        <v>16</v>
      </c>
      <c r="CK11" s="22">
        <v>5.0</v>
      </c>
      <c r="CL11" s="22">
        <v>6.0</v>
      </c>
      <c r="CM11" s="22">
        <v>195.0</v>
      </c>
      <c r="CN11" s="22">
        <v>9.0</v>
      </c>
      <c r="CO11" s="22">
        <v>195.0</v>
      </c>
      <c r="CP11" s="22">
        <v>12.0</v>
      </c>
      <c r="CQ11" s="22">
        <v>195.0</v>
      </c>
      <c r="CR11" s="22">
        <v>12.0</v>
      </c>
      <c r="CS11" s="22">
        <v>0.0</v>
      </c>
      <c r="CT11" s="22">
        <v>0.0</v>
      </c>
      <c r="CU11" s="22">
        <v>0.0</v>
      </c>
      <c r="CV11" s="22">
        <v>0.0</v>
      </c>
      <c r="CW11" s="22">
        <v>0.0</v>
      </c>
      <c r="CX11" s="22">
        <v>1.0</v>
      </c>
      <c r="CY11" s="22">
        <v>1.0</v>
      </c>
      <c r="CZ11" s="22">
        <v>1.0</v>
      </c>
      <c r="DA11" s="22">
        <v>1.0</v>
      </c>
      <c r="DB11" s="22">
        <v>1.0</v>
      </c>
      <c r="DC11" s="22">
        <v>1.0</v>
      </c>
      <c r="DD11" s="22">
        <v>0.0</v>
      </c>
      <c r="DE11" s="22">
        <v>0.0</v>
      </c>
      <c r="DF11" s="22">
        <v>0.0</v>
      </c>
      <c r="DG11" s="22">
        <v>0.0</v>
      </c>
      <c r="DH11" s="22">
        <v>0.0</v>
      </c>
      <c r="DI11" s="22">
        <v>0.0</v>
      </c>
      <c r="DJ11" s="22">
        <v>0.0</v>
      </c>
      <c r="DK11" s="22">
        <v>0.0</v>
      </c>
      <c r="DL11" s="22">
        <v>0.0</v>
      </c>
      <c r="DM11" s="22">
        <v>0.0</v>
      </c>
      <c r="DN11" s="22">
        <v>0.0</v>
      </c>
      <c r="DO11" s="22">
        <v>0.0</v>
      </c>
      <c r="DP11" s="22">
        <v>0.0</v>
      </c>
      <c r="DQ11" s="22">
        <v>0.0</v>
      </c>
      <c r="DR11" s="22">
        <v>0.0</v>
      </c>
      <c r="DS11" s="22">
        <v>0.0</v>
      </c>
      <c r="DT11" s="22">
        <v>0.0</v>
      </c>
      <c r="DU11" s="22">
        <v>0.0</v>
      </c>
      <c r="DV11" s="22">
        <v>0.0</v>
      </c>
      <c r="DW11" s="22">
        <v>0.0</v>
      </c>
      <c r="DX11" s="22">
        <v>0.0</v>
      </c>
      <c r="DY11" s="22">
        <v>0.0</v>
      </c>
      <c r="DZ11" s="22">
        <v>0.0</v>
      </c>
      <c r="EA11" s="22">
        <v>0.0</v>
      </c>
      <c r="EB11" s="22">
        <v>0.0</v>
      </c>
      <c r="EC11" s="22">
        <v>0.0</v>
      </c>
      <c r="ED11" s="22">
        <v>0.0</v>
      </c>
      <c r="EE11" s="22">
        <v>0.0</v>
      </c>
      <c r="EF11" s="22">
        <v>0.0</v>
      </c>
      <c r="EG11" s="79">
        <f t="shared" si="58"/>
        <v>9</v>
      </c>
      <c r="EH11" s="22"/>
      <c r="EI11" s="22"/>
    </row>
    <row r="12" ht="18.75" customHeight="1">
      <c r="A12" s="68">
        <f t="shared" si="1"/>
        <v>10</v>
      </c>
      <c r="B12" s="19">
        <v>222.0</v>
      </c>
      <c r="C12" s="18" t="s">
        <v>124</v>
      </c>
      <c r="D12" s="18" t="s">
        <v>125</v>
      </c>
      <c r="E12" s="69" t="s">
        <v>31</v>
      </c>
      <c r="F12" s="69" t="s">
        <v>20</v>
      </c>
      <c r="G12" s="19">
        <v>36.0</v>
      </c>
      <c r="H12" s="19">
        <v>35.0</v>
      </c>
      <c r="I12" s="19">
        <v>24.0</v>
      </c>
      <c r="J12" s="19">
        <v>31.0</v>
      </c>
      <c r="K12" s="19">
        <v>32.0</v>
      </c>
      <c r="L12" s="19">
        <v>30.0</v>
      </c>
      <c r="M12" s="19">
        <v>26.0</v>
      </c>
      <c r="N12" s="19">
        <v>26.0</v>
      </c>
      <c r="O12" s="70">
        <f t="shared" si="2"/>
        <v>-26</v>
      </c>
      <c r="P12" s="70">
        <f t="shared" si="3"/>
        <v>-24</v>
      </c>
      <c r="Q12" s="71">
        <f t="shared" si="4"/>
        <v>190</v>
      </c>
      <c r="R12" s="21" t="str">
        <f t="shared" si="5"/>
        <v>NC-pokal</v>
      </c>
      <c r="S12" s="72">
        <f t="shared" si="6"/>
        <v>7</v>
      </c>
      <c r="T12" s="73">
        <f t="shared" si="7"/>
        <v>8</v>
      </c>
      <c r="U12" s="74">
        <f t="shared" si="8"/>
        <v>190</v>
      </c>
      <c r="V12" s="75">
        <f t="shared" si="9"/>
        <v>10</v>
      </c>
      <c r="W12" s="74">
        <f t="shared" si="10"/>
        <v>216</v>
      </c>
      <c r="X12" s="75">
        <f t="shared" si="11"/>
        <v>9</v>
      </c>
      <c r="Y12" s="74">
        <f t="shared" si="12"/>
        <v>240</v>
      </c>
      <c r="Z12" s="76">
        <f t="shared" si="13"/>
        <v>8</v>
      </c>
      <c r="AA12" s="77">
        <f t="shared" si="14"/>
        <v>0</v>
      </c>
      <c r="AB12" s="77">
        <f t="shared" si="15"/>
        <v>0</v>
      </c>
      <c r="AC12" s="77">
        <f t="shared" si="16"/>
        <v>0</v>
      </c>
      <c r="AD12" s="77">
        <f t="shared" si="17"/>
        <v>0</v>
      </c>
      <c r="AE12" s="77">
        <f t="shared" si="18"/>
        <v>1</v>
      </c>
      <c r="AF12" s="77">
        <f t="shared" si="19"/>
        <v>1</v>
      </c>
      <c r="AG12" s="77">
        <f t="shared" si="20"/>
        <v>0</v>
      </c>
      <c r="AH12" s="77">
        <f t="shared" si="21"/>
        <v>0</v>
      </c>
      <c r="AI12" s="77">
        <f t="shared" si="22"/>
        <v>1</v>
      </c>
      <c r="AJ12" s="77">
        <f t="shared" si="23"/>
        <v>1</v>
      </c>
      <c r="AK12" s="77">
        <f t="shared" si="24"/>
        <v>1</v>
      </c>
      <c r="AL12" s="77">
        <f t="shared" si="25"/>
        <v>0</v>
      </c>
      <c r="AM12" s="77">
        <f t="shared" si="26"/>
        <v>0</v>
      </c>
      <c r="AN12" s="77">
        <f t="shared" si="27"/>
        <v>0</v>
      </c>
      <c r="AO12" s="77">
        <f t="shared" si="28"/>
        <v>2</v>
      </c>
      <c r="AP12" s="77">
        <f t="shared" si="29"/>
        <v>0</v>
      </c>
      <c r="AQ12" s="77">
        <f t="shared" si="30"/>
        <v>1</v>
      </c>
      <c r="AR12" s="77">
        <f t="shared" si="31"/>
        <v>0</v>
      </c>
      <c r="AS12" s="77">
        <f t="shared" si="32"/>
        <v>0</v>
      </c>
      <c r="AT12" s="77">
        <f t="shared" si="33"/>
        <v>0</v>
      </c>
      <c r="AU12" s="77">
        <f t="shared" si="34"/>
        <v>0</v>
      </c>
      <c r="AV12" s="77">
        <f t="shared" si="35"/>
        <v>0</v>
      </c>
      <c r="AW12" s="77">
        <f t="shared" si="36"/>
        <v>0</v>
      </c>
      <c r="AX12" s="77">
        <f t="shared" si="37"/>
        <v>0</v>
      </c>
      <c r="AY12" s="77">
        <f t="shared" si="38"/>
        <v>0</v>
      </c>
      <c r="AZ12" s="77">
        <f t="shared" si="39"/>
        <v>0</v>
      </c>
      <c r="BA12" s="77">
        <f t="shared" si="40"/>
        <v>0</v>
      </c>
      <c r="BB12" s="77">
        <f t="shared" si="41"/>
        <v>0</v>
      </c>
      <c r="BC12" s="77">
        <f t="shared" si="42"/>
        <v>0</v>
      </c>
      <c r="BD12" s="77">
        <f t="shared" si="43"/>
        <v>0</v>
      </c>
      <c r="BE12" s="77">
        <f t="shared" si="44"/>
        <v>0</v>
      </c>
      <c r="BF12" s="77">
        <f t="shared" si="45"/>
        <v>0</v>
      </c>
      <c r="BG12" s="77">
        <f t="shared" si="46"/>
        <v>0</v>
      </c>
      <c r="BH12" s="77">
        <f t="shared" si="47"/>
        <v>0</v>
      </c>
      <c r="BI12" s="77">
        <f t="shared" si="48"/>
        <v>0</v>
      </c>
      <c r="BJ12" s="77">
        <f t="shared" si="49"/>
        <v>0</v>
      </c>
      <c r="BK12" s="77">
        <f t="shared" si="50"/>
        <v>0</v>
      </c>
      <c r="BL12" s="77">
        <f t="shared" si="51"/>
        <v>0</v>
      </c>
      <c r="BM12" s="77">
        <f t="shared" si="52"/>
        <v>0</v>
      </c>
      <c r="BN12" s="77">
        <f t="shared" si="53"/>
        <v>0</v>
      </c>
      <c r="BO12" s="78">
        <f t="shared" si="54"/>
        <v>0</v>
      </c>
      <c r="BP12" s="22"/>
      <c r="BQ12" s="22" t="str">
        <f t="shared" si="55"/>
        <v>x</v>
      </c>
      <c r="BR12" s="22" t="str">
        <f t="shared" si="56"/>
        <v>x</v>
      </c>
      <c r="BS12" s="79">
        <f t="shared" si="57"/>
        <v>10</v>
      </c>
      <c r="BT12" s="22">
        <v>222.0</v>
      </c>
      <c r="BU12" s="22" t="s">
        <v>124</v>
      </c>
      <c r="BV12" s="22" t="s">
        <v>125</v>
      </c>
      <c r="BW12" s="22" t="s">
        <v>31</v>
      </c>
      <c r="BX12" s="22" t="s">
        <v>20</v>
      </c>
      <c r="BY12" s="22">
        <v>36.0</v>
      </c>
      <c r="BZ12" s="22">
        <v>35.0</v>
      </c>
      <c r="CA12" s="22">
        <v>24.0</v>
      </c>
      <c r="CB12" s="22">
        <v>31.0</v>
      </c>
      <c r="CC12" s="22">
        <v>32.0</v>
      </c>
      <c r="CD12" s="22">
        <v>30.0</v>
      </c>
      <c r="CE12" s="22">
        <v>26.0</v>
      </c>
      <c r="CF12" s="22">
        <v>26.0</v>
      </c>
      <c r="CG12" s="22">
        <v>-26.0</v>
      </c>
      <c r="CH12" s="22">
        <v>-24.0</v>
      </c>
      <c r="CI12" s="22">
        <v>190.0</v>
      </c>
      <c r="CJ12" s="22" t="s">
        <v>16</v>
      </c>
      <c r="CK12" s="22">
        <v>7.0</v>
      </c>
      <c r="CL12" s="22">
        <v>8.0</v>
      </c>
      <c r="CM12" s="22">
        <v>190.0</v>
      </c>
      <c r="CN12" s="22">
        <v>10.0</v>
      </c>
      <c r="CO12" s="22">
        <v>216.0</v>
      </c>
      <c r="CP12" s="22">
        <v>9.0</v>
      </c>
      <c r="CQ12" s="22">
        <v>240.0</v>
      </c>
      <c r="CR12" s="22">
        <v>8.0</v>
      </c>
      <c r="CS12" s="22">
        <v>0.0</v>
      </c>
      <c r="CT12" s="22">
        <v>0.0</v>
      </c>
      <c r="CU12" s="22">
        <v>0.0</v>
      </c>
      <c r="CV12" s="22">
        <v>0.0</v>
      </c>
      <c r="CW12" s="22">
        <v>1.0</v>
      </c>
      <c r="CX12" s="22">
        <v>1.0</v>
      </c>
      <c r="CY12" s="22">
        <v>0.0</v>
      </c>
      <c r="CZ12" s="22">
        <v>0.0</v>
      </c>
      <c r="DA12" s="22">
        <v>1.0</v>
      </c>
      <c r="DB12" s="22">
        <v>1.0</v>
      </c>
      <c r="DC12" s="22">
        <v>1.0</v>
      </c>
      <c r="DD12" s="22">
        <v>0.0</v>
      </c>
      <c r="DE12" s="22">
        <v>0.0</v>
      </c>
      <c r="DF12" s="22">
        <v>0.0</v>
      </c>
      <c r="DG12" s="22">
        <v>2.0</v>
      </c>
      <c r="DH12" s="22">
        <v>0.0</v>
      </c>
      <c r="DI12" s="22">
        <v>1.0</v>
      </c>
      <c r="DJ12" s="22">
        <v>0.0</v>
      </c>
      <c r="DK12" s="22">
        <v>0.0</v>
      </c>
      <c r="DL12" s="22">
        <v>0.0</v>
      </c>
      <c r="DM12" s="22">
        <v>0.0</v>
      </c>
      <c r="DN12" s="22">
        <v>0.0</v>
      </c>
      <c r="DO12" s="22">
        <v>0.0</v>
      </c>
      <c r="DP12" s="22">
        <v>0.0</v>
      </c>
      <c r="DQ12" s="22">
        <v>0.0</v>
      </c>
      <c r="DR12" s="22">
        <v>0.0</v>
      </c>
      <c r="DS12" s="22">
        <v>0.0</v>
      </c>
      <c r="DT12" s="22">
        <v>0.0</v>
      </c>
      <c r="DU12" s="22">
        <v>0.0</v>
      </c>
      <c r="DV12" s="22">
        <v>0.0</v>
      </c>
      <c r="DW12" s="22">
        <v>0.0</v>
      </c>
      <c r="DX12" s="22">
        <v>0.0</v>
      </c>
      <c r="DY12" s="22">
        <v>0.0</v>
      </c>
      <c r="DZ12" s="22">
        <v>0.0</v>
      </c>
      <c r="EA12" s="22">
        <v>0.0</v>
      </c>
      <c r="EB12" s="22">
        <v>0.0</v>
      </c>
      <c r="EC12" s="22">
        <v>0.0</v>
      </c>
      <c r="ED12" s="22">
        <v>0.0</v>
      </c>
      <c r="EE12" s="22">
        <v>0.0</v>
      </c>
      <c r="EF12" s="22">
        <v>0.0</v>
      </c>
      <c r="EG12" s="79">
        <f t="shared" si="58"/>
        <v>10</v>
      </c>
      <c r="EH12" s="22"/>
      <c r="EI12" s="22"/>
    </row>
    <row r="13" ht="18.75" customHeight="1">
      <c r="A13" s="68">
        <f t="shared" si="1"/>
        <v>11</v>
      </c>
      <c r="B13" s="19">
        <v>93.0</v>
      </c>
      <c r="C13" s="18" t="s">
        <v>126</v>
      </c>
      <c r="D13" s="18" t="s">
        <v>127</v>
      </c>
      <c r="E13" s="69" t="s">
        <v>128</v>
      </c>
      <c r="F13" s="69" t="s">
        <v>20</v>
      </c>
      <c r="G13" s="19">
        <v>0.0</v>
      </c>
      <c r="H13" s="19">
        <v>0.0</v>
      </c>
      <c r="I13" s="19">
        <v>31.0</v>
      </c>
      <c r="J13" s="19">
        <v>28.0</v>
      </c>
      <c r="K13" s="19">
        <v>34.0</v>
      </c>
      <c r="L13" s="19">
        <v>29.0</v>
      </c>
      <c r="M13" s="19">
        <v>30.0</v>
      </c>
      <c r="N13" s="19">
        <v>36.0</v>
      </c>
      <c r="O13" s="70">
        <f t="shared" si="2"/>
        <v>0</v>
      </c>
      <c r="P13" s="70">
        <f t="shared" si="3"/>
        <v>0</v>
      </c>
      <c r="Q13" s="71">
        <f t="shared" si="4"/>
        <v>188</v>
      </c>
      <c r="R13" s="21" t="str">
        <f t="shared" si="5"/>
        <v>NC-pokal</v>
      </c>
      <c r="S13" s="72">
        <f t="shared" si="6"/>
        <v>5</v>
      </c>
      <c r="T13" s="73">
        <f t="shared" si="7"/>
        <v>6</v>
      </c>
      <c r="U13" s="74">
        <f t="shared" si="8"/>
        <v>188</v>
      </c>
      <c r="V13" s="75">
        <f t="shared" si="9"/>
        <v>11</v>
      </c>
      <c r="W13" s="74">
        <f t="shared" si="10"/>
        <v>188</v>
      </c>
      <c r="X13" s="75">
        <f t="shared" si="11"/>
        <v>13</v>
      </c>
      <c r="Y13" s="74">
        <f t="shared" si="12"/>
        <v>188</v>
      </c>
      <c r="Z13" s="76">
        <f t="shared" si="13"/>
        <v>13</v>
      </c>
      <c r="AA13" s="77">
        <f t="shared" si="14"/>
        <v>0</v>
      </c>
      <c r="AB13" s="77">
        <f t="shared" si="15"/>
        <v>0</v>
      </c>
      <c r="AC13" s="77">
        <f t="shared" si="16"/>
        <v>0</v>
      </c>
      <c r="AD13" s="77">
        <f t="shared" si="17"/>
        <v>0</v>
      </c>
      <c r="AE13" s="77">
        <f t="shared" si="18"/>
        <v>1</v>
      </c>
      <c r="AF13" s="77">
        <f t="shared" si="19"/>
        <v>0</v>
      </c>
      <c r="AG13" s="77">
        <f t="shared" si="20"/>
        <v>1</v>
      </c>
      <c r="AH13" s="77">
        <f t="shared" si="21"/>
        <v>0</v>
      </c>
      <c r="AI13" s="77">
        <f t="shared" si="22"/>
        <v>0</v>
      </c>
      <c r="AJ13" s="77">
        <f t="shared" si="23"/>
        <v>1</v>
      </c>
      <c r="AK13" s="77">
        <f t="shared" si="24"/>
        <v>1</v>
      </c>
      <c r="AL13" s="77">
        <f t="shared" si="25"/>
        <v>1</v>
      </c>
      <c r="AM13" s="77">
        <f t="shared" si="26"/>
        <v>1</v>
      </c>
      <c r="AN13" s="77">
        <f t="shared" si="27"/>
        <v>0</v>
      </c>
      <c r="AO13" s="77">
        <f t="shared" si="28"/>
        <v>0</v>
      </c>
      <c r="AP13" s="77">
        <f t="shared" si="29"/>
        <v>0</v>
      </c>
      <c r="AQ13" s="77">
        <f t="shared" si="30"/>
        <v>0</v>
      </c>
      <c r="AR13" s="77">
        <f t="shared" si="31"/>
        <v>0</v>
      </c>
      <c r="AS13" s="77">
        <f t="shared" si="32"/>
        <v>0</v>
      </c>
      <c r="AT13" s="77">
        <f t="shared" si="33"/>
        <v>0</v>
      </c>
      <c r="AU13" s="77">
        <f t="shared" si="34"/>
        <v>0</v>
      </c>
      <c r="AV13" s="77">
        <f t="shared" si="35"/>
        <v>0</v>
      </c>
      <c r="AW13" s="77">
        <f t="shared" si="36"/>
        <v>0</v>
      </c>
      <c r="AX13" s="77">
        <f t="shared" si="37"/>
        <v>0</v>
      </c>
      <c r="AY13" s="77">
        <f t="shared" si="38"/>
        <v>0</v>
      </c>
      <c r="AZ13" s="77">
        <f t="shared" si="39"/>
        <v>0</v>
      </c>
      <c r="BA13" s="77">
        <f t="shared" si="40"/>
        <v>0</v>
      </c>
      <c r="BB13" s="77">
        <f t="shared" si="41"/>
        <v>0</v>
      </c>
      <c r="BC13" s="77">
        <f t="shared" si="42"/>
        <v>0</v>
      </c>
      <c r="BD13" s="77">
        <f t="shared" si="43"/>
        <v>0</v>
      </c>
      <c r="BE13" s="77">
        <f t="shared" si="44"/>
        <v>0</v>
      </c>
      <c r="BF13" s="77">
        <f t="shared" si="45"/>
        <v>0</v>
      </c>
      <c r="BG13" s="77">
        <f t="shared" si="46"/>
        <v>0</v>
      </c>
      <c r="BH13" s="77">
        <f t="shared" si="47"/>
        <v>0</v>
      </c>
      <c r="BI13" s="77">
        <f t="shared" si="48"/>
        <v>0</v>
      </c>
      <c r="BJ13" s="77">
        <f t="shared" si="49"/>
        <v>0</v>
      </c>
      <c r="BK13" s="77">
        <f t="shared" si="50"/>
        <v>0</v>
      </c>
      <c r="BL13" s="77">
        <f t="shared" si="51"/>
        <v>0</v>
      </c>
      <c r="BM13" s="77">
        <f t="shared" si="52"/>
        <v>0</v>
      </c>
      <c r="BN13" s="77">
        <f t="shared" si="53"/>
        <v>0</v>
      </c>
      <c r="BO13" s="78">
        <f t="shared" si="54"/>
        <v>0</v>
      </c>
      <c r="BP13" s="22"/>
      <c r="BQ13" s="22" t="str">
        <f t="shared" si="55"/>
        <v>x</v>
      </c>
      <c r="BR13" s="22" t="str">
        <f t="shared" si="56"/>
        <v>x</v>
      </c>
      <c r="BS13" s="79">
        <f t="shared" si="57"/>
        <v>11</v>
      </c>
      <c r="BT13" s="22">
        <v>93.0</v>
      </c>
      <c r="BU13" s="22" t="s">
        <v>126</v>
      </c>
      <c r="BV13" s="22" t="s">
        <v>127</v>
      </c>
      <c r="BW13" s="22" t="s">
        <v>128</v>
      </c>
      <c r="BX13" s="22" t="s">
        <v>20</v>
      </c>
      <c r="BY13" s="22">
        <v>0.0</v>
      </c>
      <c r="BZ13" s="22">
        <v>0.0</v>
      </c>
      <c r="CA13" s="22">
        <v>31.0</v>
      </c>
      <c r="CB13" s="22">
        <v>28.0</v>
      </c>
      <c r="CC13" s="22">
        <v>34.0</v>
      </c>
      <c r="CD13" s="22">
        <v>29.0</v>
      </c>
      <c r="CE13" s="22">
        <v>30.0</v>
      </c>
      <c r="CF13" s="22">
        <v>36.0</v>
      </c>
      <c r="CG13" s="22">
        <v>0.0</v>
      </c>
      <c r="CH13" s="22">
        <v>0.0</v>
      </c>
      <c r="CI13" s="22">
        <v>188.0</v>
      </c>
      <c r="CJ13" s="22" t="s">
        <v>16</v>
      </c>
      <c r="CK13" s="22">
        <v>5.0</v>
      </c>
      <c r="CL13" s="22">
        <v>6.0</v>
      </c>
      <c r="CM13" s="22">
        <v>188.0</v>
      </c>
      <c r="CN13" s="22">
        <v>11.0</v>
      </c>
      <c r="CO13" s="22">
        <v>188.0</v>
      </c>
      <c r="CP13" s="22">
        <v>13.0</v>
      </c>
      <c r="CQ13" s="22">
        <v>188.0</v>
      </c>
      <c r="CR13" s="22">
        <v>13.0</v>
      </c>
      <c r="CS13" s="22">
        <v>0.0</v>
      </c>
      <c r="CT13" s="22">
        <v>0.0</v>
      </c>
      <c r="CU13" s="22">
        <v>0.0</v>
      </c>
      <c r="CV13" s="22">
        <v>0.0</v>
      </c>
      <c r="CW13" s="22">
        <v>1.0</v>
      </c>
      <c r="CX13" s="22">
        <v>0.0</v>
      </c>
      <c r="CY13" s="22">
        <v>1.0</v>
      </c>
      <c r="CZ13" s="22">
        <v>0.0</v>
      </c>
      <c r="DA13" s="22">
        <v>0.0</v>
      </c>
      <c r="DB13" s="22">
        <v>1.0</v>
      </c>
      <c r="DC13" s="22">
        <v>1.0</v>
      </c>
      <c r="DD13" s="22">
        <v>1.0</v>
      </c>
      <c r="DE13" s="22">
        <v>1.0</v>
      </c>
      <c r="DF13" s="22">
        <v>0.0</v>
      </c>
      <c r="DG13" s="22">
        <v>0.0</v>
      </c>
      <c r="DH13" s="22">
        <v>0.0</v>
      </c>
      <c r="DI13" s="22">
        <v>0.0</v>
      </c>
      <c r="DJ13" s="22">
        <v>0.0</v>
      </c>
      <c r="DK13" s="22">
        <v>0.0</v>
      </c>
      <c r="DL13" s="22">
        <v>0.0</v>
      </c>
      <c r="DM13" s="22">
        <v>0.0</v>
      </c>
      <c r="DN13" s="22">
        <v>0.0</v>
      </c>
      <c r="DO13" s="22">
        <v>0.0</v>
      </c>
      <c r="DP13" s="22">
        <v>0.0</v>
      </c>
      <c r="DQ13" s="22">
        <v>0.0</v>
      </c>
      <c r="DR13" s="22">
        <v>0.0</v>
      </c>
      <c r="DS13" s="22">
        <v>0.0</v>
      </c>
      <c r="DT13" s="22">
        <v>0.0</v>
      </c>
      <c r="DU13" s="22">
        <v>0.0</v>
      </c>
      <c r="DV13" s="22">
        <v>0.0</v>
      </c>
      <c r="DW13" s="22">
        <v>0.0</v>
      </c>
      <c r="DX13" s="22">
        <v>0.0</v>
      </c>
      <c r="DY13" s="22">
        <v>0.0</v>
      </c>
      <c r="DZ13" s="22">
        <v>0.0</v>
      </c>
      <c r="EA13" s="22">
        <v>0.0</v>
      </c>
      <c r="EB13" s="22">
        <v>0.0</v>
      </c>
      <c r="EC13" s="22">
        <v>0.0</v>
      </c>
      <c r="ED13" s="22">
        <v>0.0</v>
      </c>
      <c r="EE13" s="22">
        <v>0.0</v>
      </c>
      <c r="EF13" s="22">
        <v>0.0</v>
      </c>
      <c r="EG13" s="79">
        <f t="shared" si="58"/>
        <v>11</v>
      </c>
      <c r="EH13" s="22"/>
      <c r="EI13" s="22"/>
    </row>
    <row r="14" ht="18.75" customHeight="1">
      <c r="A14" s="68">
        <f t="shared" si="1"/>
        <v>12</v>
      </c>
      <c r="B14" s="19">
        <v>84.0</v>
      </c>
      <c r="C14" s="18" t="s">
        <v>129</v>
      </c>
      <c r="D14" s="18" t="s">
        <v>130</v>
      </c>
      <c r="E14" s="69" t="s">
        <v>24</v>
      </c>
      <c r="F14" s="69" t="s">
        <v>20</v>
      </c>
      <c r="G14" s="19">
        <v>30.0</v>
      </c>
      <c r="H14" s="19">
        <v>32.0</v>
      </c>
      <c r="I14" s="19">
        <v>34.0</v>
      </c>
      <c r="J14" s="19">
        <v>0.0</v>
      </c>
      <c r="K14" s="19">
        <v>20.0</v>
      </c>
      <c r="L14" s="19">
        <v>28.0</v>
      </c>
      <c r="M14" s="19">
        <v>31.0</v>
      </c>
      <c r="N14" s="19">
        <v>32.0</v>
      </c>
      <c r="O14" s="70">
        <f t="shared" si="2"/>
        <v>-20</v>
      </c>
      <c r="P14" s="70">
        <f t="shared" si="3"/>
        <v>0</v>
      </c>
      <c r="Q14" s="71">
        <f t="shared" si="4"/>
        <v>187</v>
      </c>
      <c r="R14" s="21" t="str">
        <f t="shared" si="5"/>
        <v>NC-pokal</v>
      </c>
      <c r="S14" s="72">
        <f t="shared" si="6"/>
        <v>6</v>
      </c>
      <c r="T14" s="73">
        <f t="shared" si="7"/>
        <v>7</v>
      </c>
      <c r="U14" s="74">
        <f t="shared" si="8"/>
        <v>187</v>
      </c>
      <c r="V14" s="75">
        <f t="shared" si="9"/>
        <v>12</v>
      </c>
      <c r="W14" s="74">
        <f t="shared" si="10"/>
        <v>207</v>
      </c>
      <c r="X14" s="75">
        <f t="shared" si="11"/>
        <v>11</v>
      </c>
      <c r="Y14" s="74">
        <f t="shared" si="12"/>
        <v>207</v>
      </c>
      <c r="Z14" s="76">
        <f t="shared" si="13"/>
        <v>11</v>
      </c>
      <c r="AA14" s="77">
        <f t="shared" si="14"/>
        <v>0</v>
      </c>
      <c r="AB14" s="77">
        <f t="shared" si="15"/>
        <v>0</v>
      </c>
      <c r="AC14" s="77">
        <f t="shared" si="16"/>
        <v>0</v>
      </c>
      <c r="AD14" s="77">
        <f t="shared" si="17"/>
        <v>0</v>
      </c>
      <c r="AE14" s="77">
        <f t="shared" si="18"/>
        <v>0</v>
      </c>
      <c r="AF14" s="77">
        <f t="shared" si="19"/>
        <v>0</v>
      </c>
      <c r="AG14" s="77">
        <f t="shared" si="20"/>
        <v>1</v>
      </c>
      <c r="AH14" s="77">
        <f t="shared" si="21"/>
        <v>0</v>
      </c>
      <c r="AI14" s="77">
        <f t="shared" si="22"/>
        <v>2</v>
      </c>
      <c r="AJ14" s="77">
        <f t="shared" si="23"/>
        <v>1</v>
      </c>
      <c r="AK14" s="77">
        <f t="shared" si="24"/>
        <v>1</v>
      </c>
      <c r="AL14" s="77">
        <f t="shared" si="25"/>
        <v>0</v>
      </c>
      <c r="AM14" s="77">
        <f t="shared" si="26"/>
        <v>1</v>
      </c>
      <c r="AN14" s="77">
        <f t="shared" si="27"/>
        <v>0</v>
      </c>
      <c r="AO14" s="77">
        <f t="shared" si="28"/>
        <v>0</v>
      </c>
      <c r="AP14" s="77">
        <f t="shared" si="29"/>
        <v>0</v>
      </c>
      <c r="AQ14" s="77">
        <f t="shared" si="30"/>
        <v>0</v>
      </c>
      <c r="AR14" s="77">
        <f t="shared" si="31"/>
        <v>0</v>
      </c>
      <c r="AS14" s="77">
        <f t="shared" si="32"/>
        <v>0</v>
      </c>
      <c r="AT14" s="77">
        <f t="shared" si="33"/>
        <v>0</v>
      </c>
      <c r="AU14" s="77">
        <f t="shared" si="34"/>
        <v>1</v>
      </c>
      <c r="AV14" s="77">
        <f t="shared" si="35"/>
        <v>0</v>
      </c>
      <c r="AW14" s="77">
        <f t="shared" si="36"/>
        <v>0</v>
      </c>
      <c r="AX14" s="77">
        <f t="shared" si="37"/>
        <v>0</v>
      </c>
      <c r="AY14" s="77">
        <f t="shared" si="38"/>
        <v>0</v>
      </c>
      <c r="AZ14" s="77">
        <f t="shared" si="39"/>
        <v>0</v>
      </c>
      <c r="BA14" s="77">
        <f t="shared" si="40"/>
        <v>0</v>
      </c>
      <c r="BB14" s="77">
        <f t="shared" si="41"/>
        <v>0</v>
      </c>
      <c r="BC14" s="77">
        <f t="shared" si="42"/>
        <v>0</v>
      </c>
      <c r="BD14" s="77">
        <f t="shared" si="43"/>
        <v>0</v>
      </c>
      <c r="BE14" s="77">
        <f t="shared" si="44"/>
        <v>0</v>
      </c>
      <c r="BF14" s="77">
        <f t="shared" si="45"/>
        <v>0</v>
      </c>
      <c r="BG14" s="77">
        <f t="shared" si="46"/>
        <v>0</v>
      </c>
      <c r="BH14" s="77">
        <f t="shared" si="47"/>
        <v>0</v>
      </c>
      <c r="BI14" s="77">
        <f t="shared" si="48"/>
        <v>0</v>
      </c>
      <c r="BJ14" s="77">
        <f t="shared" si="49"/>
        <v>0</v>
      </c>
      <c r="BK14" s="77">
        <f t="shared" si="50"/>
        <v>0</v>
      </c>
      <c r="BL14" s="77">
        <f t="shared" si="51"/>
        <v>0</v>
      </c>
      <c r="BM14" s="77">
        <f t="shared" si="52"/>
        <v>0</v>
      </c>
      <c r="BN14" s="77">
        <f t="shared" si="53"/>
        <v>0</v>
      </c>
      <c r="BO14" s="78">
        <f t="shared" si="54"/>
        <v>0</v>
      </c>
      <c r="BP14" s="22"/>
      <c r="BQ14" s="22" t="str">
        <f t="shared" si="55"/>
        <v>x</v>
      </c>
      <c r="BR14" s="22" t="str">
        <f t="shared" si="56"/>
        <v>x</v>
      </c>
      <c r="BS14" s="79">
        <f t="shared" si="57"/>
        <v>12</v>
      </c>
      <c r="BT14" s="22">
        <v>84.0</v>
      </c>
      <c r="BU14" s="22" t="s">
        <v>129</v>
      </c>
      <c r="BV14" s="22" t="s">
        <v>130</v>
      </c>
      <c r="BW14" s="22" t="s">
        <v>24</v>
      </c>
      <c r="BX14" s="22" t="s">
        <v>20</v>
      </c>
      <c r="BY14" s="22">
        <v>30.0</v>
      </c>
      <c r="BZ14" s="22">
        <v>32.0</v>
      </c>
      <c r="CA14" s="22">
        <v>34.0</v>
      </c>
      <c r="CB14" s="22">
        <v>0.0</v>
      </c>
      <c r="CC14" s="22">
        <v>20.0</v>
      </c>
      <c r="CD14" s="22">
        <v>28.0</v>
      </c>
      <c r="CE14" s="22">
        <v>31.0</v>
      </c>
      <c r="CF14" s="22">
        <v>32.0</v>
      </c>
      <c r="CG14" s="22">
        <v>-20.0</v>
      </c>
      <c r="CH14" s="22">
        <v>0.0</v>
      </c>
      <c r="CI14" s="22">
        <v>187.0</v>
      </c>
      <c r="CJ14" s="22" t="s">
        <v>16</v>
      </c>
      <c r="CK14" s="22">
        <v>6.0</v>
      </c>
      <c r="CL14" s="22">
        <v>7.0</v>
      </c>
      <c r="CM14" s="22">
        <v>187.0</v>
      </c>
      <c r="CN14" s="22">
        <v>12.0</v>
      </c>
      <c r="CO14" s="22">
        <v>207.0</v>
      </c>
      <c r="CP14" s="22">
        <v>11.0</v>
      </c>
      <c r="CQ14" s="22">
        <v>207.0</v>
      </c>
      <c r="CR14" s="22">
        <v>11.0</v>
      </c>
      <c r="CS14" s="22">
        <v>0.0</v>
      </c>
      <c r="CT14" s="22">
        <v>0.0</v>
      </c>
      <c r="CU14" s="22">
        <v>0.0</v>
      </c>
      <c r="CV14" s="22">
        <v>0.0</v>
      </c>
      <c r="CW14" s="22">
        <v>0.0</v>
      </c>
      <c r="CX14" s="22">
        <v>0.0</v>
      </c>
      <c r="CY14" s="22">
        <v>1.0</v>
      </c>
      <c r="CZ14" s="22">
        <v>0.0</v>
      </c>
      <c r="DA14" s="22">
        <v>2.0</v>
      </c>
      <c r="DB14" s="22">
        <v>1.0</v>
      </c>
      <c r="DC14" s="22">
        <v>1.0</v>
      </c>
      <c r="DD14" s="22">
        <v>0.0</v>
      </c>
      <c r="DE14" s="22">
        <v>1.0</v>
      </c>
      <c r="DF14" s="22">
        <v>0.0</v>
      </c>
      <c r="DG14" s="22">
        <v>0.0</v>
      </c>
      <c r="DH14" s="22">
        <v>0.0</v>
      </c>
      <c r="DI14" s="22">
        <v>0.0</v>
      </c>
      <c r="DJ14" s="22">
        <v>0.0</v>
      </c>
      <c r="DK14" s="22">
        <v>0.0</v>
      </c>
      <c r="DL14" s="22">
        <v>0.0</v>
      </c>
      <c r="DM14" s="22">
        <v>1.0</v>
      </c>
      <c r="DN14" s="22">
        <v>0.0</v>
      </c>
      <c r="DO14" s="22">
        <v>0.0</v>
      </c>
      <c r="DP14" s="22">
        <v>0.0</v>
      </c>
      <c r="DQ14" s="22">
        <v>0.0</v>
      </c>
      <c r="DR14" s="22">
        <v>0.0</v>
      </c>
      <c r="DS14" s="22">
        <v>0.0</v>
      </c>
      <c r="DT14" s="22">
        <v>0.0</v>
      </c>
      <c r="DU14" s="22">
        <v>0.0</v>
      </c>
      <c r="DV14" s="22">
        <v>0.0</v>
      </c>
      <c r="DW14" s="22">
        <v>0.0</v>
      </c>
      <c r="DX14" s="22">
        <v>0.0</v>
      </c>
      <c r="DY14" s="22">
        <v>0.0</v>
      </c>
      <c r="DZ14" s="22">
        <v>0.0</v>
      </c>
      <c r="EA14" s="22">
        <v>0.0</v>
      </c>
      <c r="EB14" s="22">
        <v>0.0</v>
      </c>
      <c r="EC14" s="22">
        <v>0.0</v>
      </c>
      <c r="ED14" s="22">
        <v>0.0</v>
      </c>
      <c r="EE14" s="22">
        <v>0.0</v>
      </c>
      <c r="EF14" s="22">
        <v>0.0</v>
      </c>
      <c r="EG14" s="79">
        <f t="shared" si="58"/>
        <v>12</v>
      </c>
      <c r="EH14" s="22"/>
      <c r="EI14" s="22"/>
    </row>
    <row r="15" ht="18.75" customHeight="1">
      <c r="A15" s="68">
        <f t="shared" si="1"/>
        <v>13</v>
      </c>
      <c r="B15" s="19">
        <v>100.0</v>
      </c>
      <c r="C15" s="18" t="s">
        <v>131</v>
      </c>
      <c r="D15" s="18" t="s">
        <v>132</v>
      </c>
      <c r="E15" s="69" t="s">
        <v>31</v>
      </c>
      <c r="F15" s="69" t="s">
        <v>20</v>
      </c>
      <c r="G15" s="19">
        <v>32.0</v>
      </c>
      <c r="H15" s="19">
        <v>31.0</v>
      </c>
      <c r="I15" s="19">
        <v>27.0</v>
      </c>
      <c r="J15" s="19">
        <v>34.0</v>
      </c>
      <c r="K15" s="19">
        <v>29.0</v>
      </c>
      <c r="L15" s="19">
        <v>27.0</v>
      </c>
      <c r="M15" s="19">
        <v>27.0</v>
      </c>
      <c r="N15" s="19">
        <v>30.0</v>
      </c>
      <c r="O15" s="70">
        <f t="shared" si="2"/>
        <v>-27</v>
      </c>
      <c r="P15" s="70">
        <f t="shared" si="3"/>
        <v>-27</v>
      </c>
      <c r="Q15" s="71">
        <f t="shared" si="4"/>
        <v>183</v>
      </c>
      <c r="R15" s="21" t="str">
        <f t="shared" si="5"/>
        <v>NC-pokal</v>
      </c>
      <c r="S15" s="72">
        <f t="shared" si="6"/>
        <v>7</v>
      </c>
      <c r="T15" s="73">
        <f t="shared" si="7"/>
        <v>8</v>
      </c>
      <c r="U15" s="74">
        <f t="shared" si="8"/>
        <v>183</v>
      </c>
      <c r="V15" s="75">
        <f t="shared" si="9"/>
        <v>13</v>
      </c>
      <c r="W15" s="74">
        <f t="shared" si="10"/>
        <v>210</v>
      </c>
      <c r="X15" s="75">
        <f t="shared" si="11"/>
        <v>10</v>
      </c>
      <c r="Y15" s="74">
        <f t="shared" si="12"/>
        <v>237</v>
      </c>
      <c r="Z15" s="76">
        <f t="shared" si="13"/>
        <v>9</v>
      </c>
      <c r="AA15" s="77">
        <f t="shared" si="14"/>
        <v>0</v>
      </c>
      <c r="AB15" s="77">
        <f t="shared" si="15"/>
        <v>0</v>
      </c>
      <c r="AC15" s="77">
        <f t="shared" si="16"/>
        <v>0</v>
      </c>
      <c r="AD15" s="77">
        <f t="shared" si="17"/>
        <v>0</v>
      </c>
      <c r="AE15" s="77">
        <f t="shared" si="18"/>
        <v>0</v>
      </c>
      <c r="AF15" s="77">
        <f t="shared" si="19"/>
        <v>0</v>
      </c>
      <c r="AG15" s="77">
        <f t="shared" si="20"/>
        <v>1</v>
      </c>
      <c r="AH15" s="77">
        <f t="shared" si="21"/>
        <v>0</v>
      </c>
      <c r="AI15" s="77">
        <f t="shared" si="22"/>
        <v>1</v>
      </c>
      <c r="AJ15" s="77">
        <f t="shared" si="23"/>
        <v>1</v>
      </c>
      <c r="AK15" s="77">
        <f t="shared" si="24"/>
        <v>1</v>
      </c>
      <c r="AL15" s="77">
        <f t="shared" si="25"/>
        <v>1</v>
      </c>
      <c r="AM15" s="77">
        <f t="shared" si="26"/>
        <v>0</v>
      </c>
      <c r="AN15" s="77">
        <f t="shared" si="27"/>
        <v>3</v>
      </c>
      <c r="AO15" s="77">
        <f t="shared" si="28"/>
        <v>0</v>
      </c>
      <c r="AP15" s="77">
        <f t="shared" si="29"/>
        <v>0</v>
      </c>
      <c r="AQ15" s="77">
        <f t="shared" si="30"/>
        <v>0</v>
      </c>
      <c r="AR15" s="77">
        <f t="shared" si="31"/>
        <v>0</v>
      </c>
      <c r="AS15" s="77">
        <f t="shared" si="32"/>
        <v>0</v>
      </c>
      <c r="AT15" s="77">
        <f t="shared" si="33"/>
        <v>0</v>
      </c>
      <c r="AU15" s="77">
        <f t="shared" si="34"/>
        <v>0</v>
      </c>
      <c r="AV15" s="77">
        <f t="shared" si="35"/>
        <v>0</v>
      </c>
      <c r="AW15" s="77">
        <f t="shared" si="36"/>
        <v>0</v>
      </c>
      <c r="AX15" s="77">
        <f t="shared" si="37"/>
        <v>0</v>
      </c>
      <c r="AY15" s="77">
        <f t="shared" si="38"/>
        <v>0</v>
      </c>
      <c r="AZ15" s="77">
        <f t="shared" si="39"/>
        <v>0</v>
      </c>
      <c r="BA15" s="77">
        <f t="shared" si="40"/>
        <v>0</v>
      </c>
      <c r="BB15" s="77">
        <f t="shared" si="41"/>
        <v>0</v>
      </c>
      <c r="BC15" s="77">
        <f t="shared" si="42"/>
        <v>0</v>
      </c>
      <c r="BD15" s="77">
        <f t="shared" si="43"/>
        <v>0</v>
      </c>
      <c r="BE15" s="77">
        <f t="shared" si="44"/>
        <v>0</v>
      </c>
      <c r="BF15" s="77">
        <f t="shared" si="45"/>
        <v>0</v>
      </c>
      <c r="BG15" s="77">
        <f t="shared" si="46"/>
        <v>0</v>
      </c>
      <c r="BH15" s="77">
        <f t="shared" si="47"/>
        <v>0</v>
      </c>
      <c r="BI15" s="77">
        <f t="shared" si="48"/>
        <v>0</v>
      </c>
      <c r="BJ15" s="77">
        <f t="shared" si="49"/>
        <v>0</v>
      </c>
      <c r="BK15" s="77">
        <f t="shared" si="50"/>
        <v>0</v>
      </c>
      <c r="BL15" s="77">
        <f t="shared" si="51"/>
        <v>0</v>
      </c>
      <c r="BM15" s="77">
        <f t="shared" si="52"/>
        <v>0</v>
      </c>
      <c r="BN15" s="77">
        <f t="shared" si="53"/>
        <v>0</v>
      </c>
      <c r="BO15" s="78">
        <f t="shared" si="54"/>
        <v>0</v>
      </c>
      <c r="BP15" s="22"/>
      <c r="BQ15" s="22" t="str">
        <f t="shared" si="55"/>
        <v>x</v>
      </c>
      <c r="BR15" s="22" t="str">
        <f t="shared" si="56"/>
        <v>x</v>
      </c>
      <c r="BS15" s="79">
        <f t="shared" si="57"/>
        <v>13</v>
      </c>
      <c r="BT15" s="22">
        <v>100.0</v>
      </c>
      <c r="BU15" s="22" t="s">
        <v>131</v>
      </c>
      <c r="BV15" s="22" t="s">
        <v>132</v>
      </c>
      <c r="BW15" s="22" t="s">
        <v>31</v>
      </c>
      <c r="BX15" s="22" t="s">
        <v>20</v>
      </c>
      <c r="BY15" s="22">
        <v>32.0</v>
      </c>
      <c r="BZ15" s="22">
        <v>31.0</v>
      </c>
      <c r="CA15" s="22">
        <v>27.0</v>
      </c>
      <c r="CB15" s="22">
        <v>34.0</v>
      </c>
      <c r="CC15" s="22">
        <v>29.0</v>
      </c>
      <c r="CD15" s="22">
        <v>27.0</v>
      </c>
      <c r="CE15" s="22">
        <v>27.0</v>
      </c>
      <c r="CF15" s="22">
        <v>30.0</v>
      </c>
      <c r="CG15" s="22">
        <v>-27.0</v>
      </c>
      <c r="CH15" s="22">
        <v>-27.0</v>
      </c>
      <c r="CI15" s="22">
        <v>183.0</v>
      </c>
      <c r="CJ15" s="22" t="s">
        <v>16</v>
      </c>
      <c r="CK15" s="22">
        <v>7.0</v>
      </c>
      <c r="CL15" s="22">
        <v>8.0</v>
      </c>
      <c r="CM15" s="22">
        <v>183.0</v>
      </c>
      <c r="CN15" s="22">
        <v>13.0</v>
      </c>
      <c r="CO15" s="22">
        <v>210.0</v>
      </c>
      <c r="CP15" s="22">
        <v>10.0</v>
      </c>
      <c r="CQ15" s="22">
        <v>237.0</v>
      </c>
      <c r="CR15" s="22">
        <v>9.0</v>
      </c>
      <c r="CS15" s="22">
        <v>0.0</v>
      </c>
      <c r="CT15" s="22">
        <v>0.0</v>
      </c>
      <c r="CU15" s="22">
        <v>0.0</v>
      </c>
      <c r="CV15" s="22">
        <v>0.0</v>
      </c>
      <c r="CW15" s="22">
        <v>0.0</v>
      </c>
      <c r="CX15" s="22">
        <v>0.0</v>
      </c>
      <c r="CY15" s="22">
        <v>1.0</v>
      </c>
      <c r="CZ15" s="22">
        <v>0.0</v>
      </c>
      <c r="DA15" s="22">
        <v>1.0</v>
      </c>
      <c r="DB15" s="22">
        <v>1.0</v>
      </c>
      <c r="DC15" s="22">
        <v>1.0</v>
      </c>
      <c r="DD15" s="22">
        <v>1.0</v>
      </c>
      <c r="DE15" s="22">
        <v>0.0</v>
      </c>
      <c r="DF15" s="22">
        <v>3.0</v>
      </c>
      <c r="DG15" s="22">
        <v>0.0</v>
      </c>
      <c r="DH15" s="22">
        <v>0.0</v>
      </c>
      <c r="DI15" s="22">
        <v>0.0</v>
      </c>
      <c r="DJ15" s="22">
        <v>0.0</v>
      </c>
      <c r="DK15" s="22">
        <v>0.0</v>
      </c>
      <c r="DL15" s="22">
        <v>0.0</v>
      </c>
      <c r="DM15" s="22">
        <v>0.0</v>
      </c>
      <c r="DN15" s="22">
        <v>0.0</v>
      </c>
      <c r="DO15" s="22">
        <v>0.0</v>
      </c>
      <c r="DP15" s="22">
        <v>0.0</v>
      </c>
      <c r="DQ15" s="22">
        <v>0.0</v>
      </c>
      <c r="DR15" s="22">
        <v>0.0</v>
      </c>
      <c r="DS15" s="22">
        <v>0.0</v>
      </c>
      <c r="DT15" s="22">
        <v>0.0</v>
      </c>
      <c r="DU15" s="22">
        <v>0.0</v>
      </c>
      <c r="DV15" s="22">
        <v>0.0</v>
      </c>
      <c r="DW15" s="22">
        <v>0.0</v>
      </c>
      <c r="DX15" s="22">
        <v>0.0</v>
      </c>
      <c r="DY15" s="22">
        <v>0.0</v>
      </c>
      <c r="DZ15" s="22">
        <v>0.0</v>
      </c>
      <c r="EA15" s="22">
        <v>0.0</v>
      </c>
      <c r="EB15" s="22">
        <v>0.0</v>
      </c>
      <c r="EC15" s="22">
        <v>0.0</v>
      </c>
      <c r="ED15" s="22">
        <v>0.0</v>
      </c>
      <c r="EE15" s="22">
        <v>0.0</v>
      </c>
      <c r="EF15" s="22">
        <v>0.0</v>
      </c>
      <c r="EG15" s="79">
        <f t="shared" si="58"/>
        <v>13</v>
      </c>
      <c r="EH15" s="22"/>
      <c r="EI15" s="22"/>
    </row>
    <row r="16" ht="18.75" customHeight="1">
      <c r="A16" s="68">
        <f t="shared" si="1"/>
        <v>14</v>
      </c>
      <c r="B16" s="19">
        <v>89.0</v>
      </c>
      <c r="C16" s="18" t="s">
        <v>133</v>
      </c>
      <c r="D16" s="18" t="s">
        <v>134</v>
      </c>
      <c r="E16" s="69" t="s">
        <v>24</v>
      </c>
      <c r="F16" s="69" t="s">
        <v>20</v>
      </c>
      <c r="G16" s="19">
        <v>0.0</v>
      </c>
      <c r="H16" s="19">
        <v>0.0</v>
      </c>
      <c r="I16" s="19">
        <v>30.0</v>
      </c>
      <c r="J16" s="19">
        <v>25.0</v>
      </c>
      <c r="K16" s="19">
        <v>26.0</v>
      </c>
      <c r="L16" s="19">
        <v>33.0</v>
      </c>
      <c r="M16" s="19">
        <v>25.0</v>
      </c>
      <c r="N16" s="19">
        <v>31.0</v>
      </c>
      <c r="O16" s="70">
        <f t="shared" si="2"/>
        <v>0</v>
      </c>
      <c r="P16" s="70">
        <f t="shared" si="3"/>
        <v>0</v>
      </c>
      <c r="Q16" s="71">
        <f t="shared" si="4"/>
        <v>170</v>
      </c>
      <c r="R16" s="21" t="str">
        <f t="shared" si="5"/>
        <v>NC-pokal</v>
      </c>
      <c r="S16" s="72">
        <f t="shared" si="6"/>
        <v>5</v>
      </c>
      <c r="T16" s="73">
        <f t="shared" si="7"/>
        <v>6</v>
      </c>
      <c r="U16" s="74">
        <f t="shared" si="8"/>
        <v>170</v>
      </c>
      <c r="V16" s="75">
        <f t="shared" si="9"/>
        <v>14</v>
      </c>
      <c r="W16" s="74">
        <f t="shared" si="10"/>
        <v>170</v>
      </c>
      <c r="X16" s="75">
        <f t="shared" si="11"/>
        <v>14</v>
      </c>
      <c r="Y16" s="74">
        <f t="shared" si="12"/>
        <v>170</v>
      </c>
      <c r="Z16" s="76">
        <f t="shared" si="13"/>
        <v>14</v>
      </c>
      <c r="AA16" s="77">
        <f t="shared" si="14"/>
        <v>0</v>
      </c>
      <c r="AB16" s="77">
        <f t="shared" si="15"/>
        <v>0</v>
      </c>
      <c r="AC16" s="77">
        <f t="shared" si="16"/>
        <v>0</v>
      </c>
      <c r="AD16" s="77">
        <f t="shared" si="17"/>
        <v>0</v>
      </c>
      <c r="AE16" s="77">
        <f t="shared" si="18"/>
        <v>0</v>
      </c>
      <c r="AF16" s="77">
        <f t="shared" si="19"/>
        <v>0</v>
      </c>
      <c r="AG16" s="77">
        <f t="shared" si="20"/>
        <v>0</v>
      </c>
      <c r="AH16" s="77">
        <f t="shared" si="21"/>
        <v>1</v>
      </c>
      <c r="AI16" s="77">
        <f t="shared" si="22"/>
        <v>0</v>
      </c>
      <c r="AJ16" s="77">
        <f t="shared" si="23"/>
        <v>1</v>
      </c>
      <c r="AK16" s="77">
        <f t="shared" si="24"/>
        <v>1</v>
      </c>
      <c r="AL16" s="77">
        <f t="shared" si="25"/>
        <v>0</v>
      </c>
      <c r="AM16" s="77">
        <f t="shared" si="26"/>
        <v>0</v>
      </c>
      <c r="AN16" s="77">
        <f t="shared" si="27"/>
        <v>0</v>
      </c>
      <c r="AO16" s="77">
        <f t="shared" si="28"/>
        <v>1</v>
      </c>
      <c r="AP16" s="77">
        <f t="shared" si="29"/>
        <v>2</v>
      </c>
      <c r="AQ16" s="77">
        <f t="shared" si="30"/>
        <v>0</v>
      </c>
      <c r="AR16" s="77">
        <f t="shared" si="31"/>
        <v>0</v>
      </c>
      <c r="AS16" s="77">
        <f t="shared" si="32"/>
        <v>0</v>
      </c>
      <c r="AT16" s="77">
        <f t="shared" si="33"/>
        <v>0</v>
      </c>
      <c r="AU16" s="77">
        <f t="shared" si="34"/>
        <v>0</v>
      </c>
      <c r="AV16" s="77">
        <f t="shared" si="35"/>
        <v>0</v>
      </c>
      <c r="AW16" s="77">
        <f t="shared" si="36"/>
        <v>0</v>
      </c>
      <c r="AX16" s="77">
        <f t="shared" si="37"/>
        <v>0</v>
      </c>
      <c r="AY16" s="77">
        <f t="shared" si="38"/>
        <v>0</v>
      </c>
      <c r="AZ16" s="77">
        <f t="shared" si="39"/>
        <v>0</v>
      </c>
      <c r="BA16" s="77">
        <f t="shared" si="40"/>
        <v>0</v>
      </c>
      <c r="BB16" s="77">
        <f t="shared" si="41"/>
        <v>0</v>
      </c>
      <c r="BC16" s="77">
        <f t="shared" si="42"/>
        <v>0</v>
      </c>
      <c r="BD16" s="77">
        <f t="shared" si="43"/>
        <v>0</v>
      </c>
      <c r="BE16" s="77">
        <f t="shared" si="44"/>
        <v>0</v>
      </c>
      <c r="BF16" s="77">
        <f t="shared" si="45"/>
        <v>0</v>
      </c>
      <c r="BG16" s="77">
        <f t="shared" si="46"/>
        <v>0</v>
      </c>
      <c r="BH16" s="77">
        <f t="shared" si="47"/>
        <v>0</v>
      </c>
      <c r="BI16" s="77">
        <f t="shared" si="48"/>
        <v>0</v>
      </c>
      <c r="BJ16" s="77">
        <f t="shared" si="49"/>
        <v>0</v>
      </c>
      <c r="BK16" s="77">
        <f t="shared" si="50"/>
        <v>0</v>
      </c>
      <c r="BL16" s="77">
        <f t="shared" si="51"/>
        <v>0</v>
      </c>
      <c r="BM16" s="77">
        <f t="shared" si="52"/>
        <v>0</v>
      </c>
      <c r="BN16" s="77">
        <f t="shared" si="53"/>
        <v>0</v>
      </c>
      <c r="BO16" s="78">
        <f t="shared" si="54"/>
        <v>0</v>
      </c>
      <c r="BP16" s="22"/>
      <c r="BQ16" s="22" t="str">
        <f t="shared" si="55"/>
        <v>x</v>
      </c>
      <c r="BR16" s="22" t="str">
        <f t="shared" si="56"/>
        <v>x</v>
      </c>
      <c r="BS16" s="79">
        <f t="shared" si="57"/>
        <v>14</v>
      </c>
      <c r="BT16" s="22">
        <v>89.0</v>
      </c>
      <c r="BU16" s="22" t="s">
        <v>133</v>
      </c>
      <c r="BV16" s="22" t="s">
        <v>134</v>
      </c>
      <c r="BW16" s="22" t="s">
        <v>24</v>
      </c>
      <c r="BX16" s="22" t="s">
        <v>20</v>
      </c>
      <c r="BY16" s="22">
        <v>0.0</v>
      </c>
      <c r="BZ16" s="22">
        <v>0.0</v>
      </c>
      <c r="CA16" s="22">
        <v>30.0</v>
      </c>
      <c r="CB16" s="22">
        <v>25.0</v>
      </c>
      <c r="CC16" s="22">
        <v>26.0</v>
      </c>
      <c r="CD16" s="22">
        <v>33.0</v>
      </c>
      <c r="CE16" s="22">
        <v>25.0</v>
      </c>
      <c r="CF16" s="22">
        <v>31.0</v>
      </c>
      <c r="CG16" s="22">
        <v>0.0</v>
      </c>
      <c r="CH16" s="22">
        <v>0.0</v>
      </c>
      <c r="CI16" s="22">
        <v>170.0</v>
      </c>
      <c r="CJ16" s="22" t="s">
        <v>16</v>
      </c>
      <c r="CK16" s="22">
        <v>5.0</v>
      </c>
      <c r="CL16" s="22">
        <v>6.0</v>
      </c>
      <c r="CM16" s="22">
        <v>170.0</v>
      </c>
      <c r="CN16" s="22">
        <v>14.0</v>
      </c>
      <c r="CO16" s="22">
        <v>170.0</v>
      </c>
      <c r="CP16" s="22">
        <v>14.0</v>
      </c>
      <c r="CQ16" s="22">
        <v>170.0</v>
      </c>
      <c r="CR16" s="22">
        <v>14.0</v>
      </c>
      <c r="CS16" s="22">
        <v>0.0</v>
      </c>
      <c r="CT16" s="22">
        <v>0.0</v>
      </c>
      <c r="CU16" s="22">
        <v>0.0</v>
      </c>
      <c r="CV16" s="22">
        <v>0.0</v>
      </c>
      <c r="CW16" s="22">
        <v>0.0</v>
      </c>
      <c r="CX16" s="22">
        <v>0.0</v>
      </c>
      <c r="CY16" s="22">
        <v>0.0</v>
      </c>
      <c r="CZ16" s="22">
        <v>1.0</v>
      </c>
      <c r="DA16" s="22">
        <v>0.0</v>
      </c>
      <c r="DB16" s="22">
        <v>1.0</v>
      </c>
      <c r="DC16" s="22">
        <v>1.0</v>
      </c>
      <c r="DD16" s="22">
        <v>0.0</v>
      </c>
      <c r="DE16" s="22">
        <v>0.0</v>
      </c>
      <c r="DF16" s="22">
        <v>0.0</v>
      </c>
      <c r="DG16" s="22">
        <v>1.0</v>
      </c>
      <c r="DH16" s="22">
        <v>2.0</v>
      </c>
      <c r="DI16" s="22">
        <v>0.0</v>
      </c>
      <c r="DJ16" s="22">
        <v>0.0</v>
      </c>
      <c r="DK16" s="22">
        <v>0.0</v>
      </c>
      <c r="DL16" s="22">
        <v>0.0</v>
      </c>
      <c r="DM16" s="22">
        <v>0.0</v>
      </c>
      <c r="DN16" s="22">
        <v>0.0</v>
      </c>
      <c r="DO16" s="22">
        <v>0.0</v>
      </c>
      <c r="DP16" s="22">
        <v>0.0</v>
      </c>
      <c r="DQ16" s="22">
        <v>0.0</v>
      </c>
      <c r="DR16" s="22">
        <v>0.0</v>
      </c>
      <c r="DS16" s="22">
        <v>0.0</v>
      </c>
      <c r="DT16" s="22">
        <v>0.0</v>
      </c>
      <c r="DU16" s="22">
        <v>0.0</v>
      </c>
      <c r="DV16" s="22">
        <v>0.0</v>
      </c>
      <c r="DW16" s="22">
        <v>0.0</v>
      </c>
      <c r="DX16" s="22">
        <v>0.0</v>
      </c>
      <c r="DY16" s="22">
        <v>0.0</v>
      </c>
      <c r="DZ16" s="22">
        <v>0.0</v>
      </c>
      <c r="EA16" s="22">
        <v>0.0</v>
      </c>
      <c r="EB16" s="22">
        <v>0.0</v>
      </c>
      <c r="EC16" s="22">
        <v>0.0</v>
      </c>
      <c r="ED16" s="22">
        <v>0.0</v>
      </c>
      <c r="EE16" s="22">
        <v>0.0</v>
      </c>
      <c r="EF16" s="22">
        <v>0.0</v>
      </c>
      <c r="EG16" s="79">
        <f t="shared" si="58"/>
        <v>14</v>
      </c>
      <c r="EH16" s="22"/>
      <c r="EI16" s="22"/>
    </row>
    <row r="17" ht="18.75" customHeight="1">
      <c r="A17" s="68">
        <f t="shared" si="1"/>
        <v>15</v>
      </c>
      <c r="B17" s="19">
        <v>82.0</v>
      </c>
      <c r="C17" s="18" t="s">
        <v>135</v>
      </c>
      <c r="D17" s="18" t="s">
        <v>136</v>
      </c>
      <c r="E17" s="69" t="s">
        <v>24</v>
      </c>
      <c r="F17" s="69" t="s">
        <v>20</v>
      </c>
      <c r="G17" s="19">
        <v>29.0</v>
      </c>
      <c r="H17" s="19">
        <v>29.0</v>
      </c>
      <c r="I17" s="19">
        <v>23.0</v>
      </c>
      <c r="J17" s="19">
        <v>0.0</v>
      </c>
      <c r="K17" s="19">
        <v>22.0</v>
      </c>
      <c r="L17" s="19">
        <v>21.0</v>
      </c>
      <c r="M17" s="19">
        <v>19.0</v>
      </c>
      <c r="N17" s="19">
        <v>21.0</v>
      </c>
      <c r="O17" s="70">
        <f t="shared" si="2"/>
        <v>-19</v>
      </c>
      <c r="P17" s="70">
        <f t="shared" si="3"/>
        <v>0</v>
      </c>
      <c r="Q17" s="71">
        <f t="shared" si="4"/>
        <v>145</v>
      </c>
      <c r="R17" s="21" t="str">
        <f t="shared" si="5"/>
        <v>NC-pokal</v>
      </c>
      <c r="S17" s="72">
        <f t="shared" si="6"/>
        <v>6</v>
      </c>
      <c r="T17" s="73">
        <f t="shared" si="7"/>
        <v>7</v>
      </c>
      <c r="U17" s="74">
        <f t="shared" si="8"/>
        <v>145</v>
      </c>
      <c r="V17" s="75">
        <f t="shared" si="9"/>
        <v>15.5</v>
      </c>
      <c r="W17" s="74">
        <f t="shared" si="10"/>
        <v>164</v>
      </c>
      <c r="X17" s="75">
        <f t="shared" si="11"/>
        <v>15</v>
      </c>
      <c r="Y17" s="74">
        <f t="shared" si="12"/>
        <v>164</v>
      </c>
      <c r="Z17" s="76">
        <f t="shared" si="13"/>
        <v>15</v>
      </c>
      <c r="AA17" s="77">
        <f t="shared" si="14"/>
        <v>0</v>
      </c>
      <c r="AB17" s="77">
        <f t="shared" si="15"/>
        <v>0</v>
      </c>
      <c r="AC17" s="77">
        <f t="shared" si="16"/>
        <v>0</v>
      </c>
      <c r="AD17" s="77">
        <f t="shared" si="17"/>
        <v>0</v>
      </c>
      <c r="AE17" s="77">
        <f t="shared" si="18"/>
        <v>0</v>
      </c>
      <c r="AF17" s="77">
        <f t="shared" si="19"/>
        <v>0</v>
      </c>
      <c r="AG17" s="77">
        <f t="shared" si="20"/>
        <v>0</v>
      </c>
      <c r="AH17" s="77">
        <f t="shared" si="21"/>
        <v>0</v>
      </c>
      <c r="AI17" s="77">
        <f t="shared" si="22"/>
        <v>0</v>
      </c>
      <c r="AJ17" s="77">
        <f t="shared" si="23"/>
        <v>0</v>
      </c>
      <c r="AK17" s="77">
        <f t="shared" si="24"/>
        <v>0</v>
      </c>
      <c r="AL17" s="77">
        <f t="shared" si="25"/>
        <v>2</v>
      </c>
      <c r="AM17" s="77">
        <f t="shared" si="26"/>
        <v>0</v>
      </c>
      <c r="AN17" s="77">
        <f t="shared" si="27"/>
        <v>0</v>
      </c>
      <c r="AO17" s="77">
        <f t="shared" si="28"/>
        <v>0</v>
      </c>
      <c r="AP17" s="77">
        <f t="shared" si="29"/>
        <v>0</v>
      </c>
      <c r="AQ17" s="77">
        <f t="shared" si="30"/>
        <v>0</v>
      </c>
      <c r="AR17" s="77">
        <f t="shared" si="31"/>
        <v>1</v>
      </c>
      <c r="AS17" s="77">
        <f t="shared" si="32"/>
        <v>1</v>
      </c>
      <c r="AT17" s="77">
        <f t="shared" si="33"/>
        <v>2</v>
      </c>
      <c r="AU17" s="77">
        <f t="shared" si="34"/>
        <v>0</v>
      </c>
      <c r="AV17" s="77">
        <f t="shared" si="35"/>
        <v>1</v>
      </c>
      <c r="AW17" s="77">
        <f t="shared" si="36"/>
        <v>0</v>
      </c>
      <c r="AX17" s="77">
        <f t="shared" si="37"/>
        <v>0</v>
      </c>
      <c r="AY17" s="77">
        <f t="shared" si="38"/>
        <v>0</v>
      </c>
      <c r="AZ17" s="77">
        <f t="shared" si="39"/>
        <v>0</v>
      </c>
      <c r="BA17" s="77">
        <f t="shared" si="40"/>
        <v>0</v>
      </c>
      <c r="BB17" s="77">
        <f t="shared" si="41"/>
        <v>0</v>
      </c>
      <c r="BC17" s="77">
        <f t="shared" si="42"/>
        <v>0</v>
      </c>
      <c r="BD17" s="77">
        <f t="shared" si="43"/>
        <v>0</v>
      </c>
      <c r="BE17" s="77">
        <f t="shared" si="44"/>
        <v>0</v>
      </c>
      <c r="BF17" s="77">
        <f t="shared" si="45"/>
        <v>0</v>
      </c>
      <c r="BG17" s="77">
        <f t="shared" si="46"/>
        <v>0</v>
      </c>
      <c r="BH17" s="77">
        <f t="shared" si="47"/>
        <v>0</v>
      </c>
      <c r="BI17" s="77">
        <f t="shared" si="48"/>
        <v>0</v>
      </c>
      <c r="BJ17" s="77">
        <f t="shared" si="49"/>
        <v>0</v>
      </c>
      <c r="BK17" s="77">
        <f t="shared" si="50"/>
        <v>0</v>
      </c>
      <c r="BL17" s="77">
        <f t="shared" si="51"/>
        <v>0</v>
      </c>
      <c r="BM17" s="77">
        <f t="shared" si="52"/>
        <v>0</v>
      </c>
      <c r="BN17" s="77">
        <f t="shared" si="53"/>
        <v>0</v>
      </c>
      <c r="BO17" s="78">
        <f t="shared" si="54"/>
        <v>0</v>
      </c>
      <c r="BP17" s="22"/>
      <c r="BQ17" s="22" t="str">
        <f t="shared" si="55"/>
        <v>x</v>
      </c>
      <c r="BR17" s="22" t="str">
        <f t="shared" si="56"/>
        <v>x</v>
      </c>
      <c r="BS17" s="79">
        <f t="shared" si="57"/>
        <v>15</v>
      </c>
      <c r="BT17" s="22">
        <v>82.0</v>
      </c>
      <c r="BU17" s="22" t="s">
        <v>135</v>
      </c>
      <c r="BV17" s="22" t="s">
        <v>136</v>
      </c>
      <c r="BW17" s="22" t="s">
        <v>24</v>
      </c>
      <c r="BX17" s="22" t="s">
        <v>20</v>
      </c>
      <c r="BY17" s="22">
        <v>29.0</v>
      </c>
      <c r="BZ17" s="22">
        <v>29.0</v>
      </c>
      <c r="CA17" s="22">
        <v>23.0</v>
      </c>
      <c r="CB17" s="22">
        <v>0.0</v>
      </c>
      <c r="CC17" s="22">
        <v>22.0</v>
      </c>
      <c r="CD17" s="22">
        <v>21.0</v>
      </c>
      <c r="CE17" s="22">
        <v>19.0</v>
      </c>
      <c r="CF17" s="22">
        <v>21.0</v>
      </c>
      <c r="CG17" s="22">
        <v>-19.0</v>
      </c>
      <c r="CH17" s="22">
        <v>0.0</v>
      </c>
      <c r="CI17" s="22">
        <v>145.0</v>
      </c>
      <c r="CJ17" s="22" t="s">
        <v>16</v>
      </c>
      <c r="CK17" s="22">
        <v>6.0</v>
      </c>
      <c r="CL17" s="22">
        <v>7.0</v>
      </c>
      <c r="CM17" s="22">
        <v>145.0</v>
      </c>
      <c r="CN17" s="22">
        <v>15.5</v>
      </c>
      <c r="CO17" s="22">
        <v>164.0</v>
      </c>
      <c r="CP17" s="22">
        <v>15.0</v>
      </c>
      <c r="CQ17" s="22">
        <v>164.0</v>
      </c>
      <c r="CR17" s="22">
        <v>15.0</v>
      </c>
      <c r="CS17" s="22">
        <v>0.0</v>
      </c>
      <c r="CT17" s="22">
        <v>0.0</v>
      </c>
      <c r="CU17" s="22">
        <v>0.0</v>
      </c>
      <c r="CV17" s="22">
        <v>0.0</v>
      </c>
      <c r="CW17" s="22">
        <v>0.0</v>
      </c>
      <c r="CX17" s="22">
        <v>0.0</v>
      </c>
      <c r="CY17" s="22">
        <v>0.0</v>
      </c>
      <c r="CZ17" s="22">
        <v>0.0</v>
      </c>
      <c r="DA17" s="22">
        <v>0.0</v>
      </c>
      <c r="DB17" s="22">
        <v>0.0</v>
      </c>
      <c r="DC17" s="22">
        <v>0.0</v>
      </c>
      <c r="DD17" s="22">
        <v>2.0</v>
      </c>
      <c r="DE17" s="22">
        <v>0.0</v>
      </c>
      <c r="DF17" s="22">
        <v>0.0</v>
      </c>
      <c r="DG17" s="22">
        <v>0.0</v>
      </c>
      <c r="DH17" s="22">
        <v>0.0</v>
      </c>
      <c r="DI17" s="22">
        <v>0.0</v>
      </c>
      <c r="DJ17" s="22">
        <v>1.0</v>
      </c>
      <c r="DK17" s="22">
        <v>1.0</v>
      </c>
      <c r="DL17" s="22">
        <v>2.0</v>
      </c>
      <c r="DM17" s="22">
        <v>0.0</v>
      </c>
      <c r="DN17" s="22">
        <v>1.0</v>
      </c>
      <c r="DO17" s="22">
        <v>0.0</v>
      </c>
      <c r="DP17" s="22">
        <v>0.0</v>
      </c>
      <c r="DQ17" s="22">
        <v>0.0</v>
      </c>
      <c r="DR17" s="22">
        <v>0.0</v>
      </c>
      <c r="DS17" s="22">
        <v>0.0</v>
      </c>
      <c r="DT17" s="22">
        <v>0.0</v>
      </c>
      <c r="DU17" s="22">
        <v>0.0</v>
      </c>
      <c r="DV17" s="22">
        <v>0.0</v>
      </c>
      <c r="DW17" s="22">
        <v>0.0</v>
      </c>
      <c r="DX17" s="22">
        <v>0.0</v>
      </c>
      <c r="DY17" s="22">
        <v>0.0</v>
      </c>
      <c r="DZ17" s="22">
        <v>0.0</v>
      </c>
      <c r="EA17" s="22">
        <v>0.0</v>
      </c>
      <c r="EB17" s="22">
        <v>0.0</v>
      </c>
      <c r="EC17" s="22">
        <v>0.0</v>
      </c>
      <c r="ED17" s="22">
        <v>0.0</v>
      </c>
      <c r="EE17" s="22">
        <v>0.0</v>
      </c>
      <c r="EF17" s="22">
        <v>0.0</v>
      </c>
      <c r="EG17" s="79">
        <f t="shared" si="58"/>
        <v>15</v>
      </c>
      <c r="EH17" s="22"/>
      <c r="EI17" s="22"/>
    </row>
    <row r="18" ht="18.75" customHeight="1">
      <c r="A18" s="68">
        <f t="shared" si="1"/>
        <v>16</v>
      </c>
      <c r="B18" s="19">
        <v>110.0</v>
      </c>
      <c r="C18" s="18" t="s">
        <v>137</v>
      </c>
      <c r="D18" s="18" t="s">
        <v>138</v>
      </c>
      <c r="E18" s="69" t="s">
        <v>34</v>
      </c>
      <c r="F18" s="69" t="s">
        <v>20</v>
      </c>
      <c r="G18" s="19">
        <v>0.0</v>
      </c>
      <c r="H18" s="19">
        <v>0.0</v>
      </c>
      <c r="I18" s="19">
        <v>26.0</v>
      </c>
      <c r="J18" s="19">
        <v>26.0</v>
      </c>
      <c r="K18" s="19">
        <v>25.0</v>
      </c>
      <c r="L18" s="19">
        <v>23.0</v>
      </c>
      <c r="M18" s="19">
        <v>23.0</v>
      </c>
      <c r="N18" s="19">
        <v>22.0</v>
      </c>
      <c r="O18" s="70">
        <f t="shared" si="2"/>
        <v>0</v>
      </c>
      <c r="P18" s="70">
        <f t="shared" si="3"/>
        <v>0</v>
      </c>
      <c r="Q18" s="71">
        <f t="shared" si="4"/>
        <v>145</v>
      </c>
      <c r="R18" s="21" t="str">
        <f t="shared" si="5"/>
        <v>NC-pokal</v>
      </c>
      <c r="S18" s="72">
        <f t="shared" si="6"/>
        <v>5</v>
      </c>
      <c r="T18" s="73">
        <f t="shared" si="7"/>
        <v>6</v>
      </c>
      <c r="U18" s="74">
        <f t="shared" si="8"/>
        <v>145</v>
      </c>
      <c r="V18" s="75">
        <f t="shared" si="9"/>
        <v>15.5</v>
      </c>
      <c r="W18" s="74">
        <f t="shared" si="10"/>
        <v>145</v>
      </c>
      <c r="X18" s="75">
        <f t="shared" si="11"/>
        <v>16</v>
      </c>
      <c r="Y18" s="74">
        <f t="shared" si="12"/>
        <v>145</v>
      </c>
      <c r="Z18" s="76">
        <f t="shared" si="13"/>
        <v>16</v>
      </c>
      <c r="AA18" s="77">
        <f t="shared" si="14"/>
        <v>0</v>
      </c>
      <c r="AB18" s="77">
        <f t="shared" si="15"/>
        <v>0</v>
      </c>
      <c r="AC18" s="77">
        <f t="shared" si="16"/>
        <v>0</v>
      </c>
      <c r="AD18" s="77">
        <f t="shared" si="17"/>
        <v>0</v>
      </c>
      <c r="AE18" s="77">
        <f t="shared" si="18"/>
        <v>0</v>
      </c>
      <c r="AF18" s="77">
        <f t="shared" si="19"/>
        <v>0</v>
      </c>
      <c r="AG18" s="77">
        <f t="shared" si="20"/>
        <v>0</v>
      </c>
      <c r="AH18" s="77">
        <f t="shared" si="21"/>
        <v>0</v>
      </c>
      <c r="AI18" s="77">
        <f t="shared" si="22"/>
        <v>0</v>
      </c>
      <c r="AJ18" s="77">
        <f t="shared" si="23"/>
        <v>0</v>
      </c>
      <c r="AK18" s="77">
        <f t="shared" si="24"/>
        <v>0</v>
      </c>
      <c r="AL18" s="77">
        <f t="shared" si="25"/>
        <v>0</v>
      </c>
      <c r="AM18" s="77">
        <f t="shared" si="26"/>
        <v>0</v>
      </c>
      <c r="AN18" s="77">
        <f t="shared" si="27"/>
        <v>0</v>
      </c>
      <c r="AO18" s="77">
        <f t="shared" si="28"/>
        <v>2</v>
      </c>
      <c r="AP18" s="77">
        <f t="shared" si="29"/>
        <v>1</v>
      </c>
      <c r="AQ18" s="77">
        <f t="shared" si="30"/>
        <v>0</v>
      </c>
      <c r="AR18" s="77">
        <f t="shared" si="31"/>
        <v>2</v>
      </c>
      <c r="AS18" s="77">
        <f t="shared" si="32"/>
        <v>1</v>
      </c>
      <c r="AT18" s="77">
        <f t="shared" si="33"/>
        <v>0</v>
      </c>
      <c r="AU18" s="77">
        <f t="shared" si="34"/>
        <v>0</v>
      </c>
      <c r="AV18" s="77">
        <f t="shared" si="35"/>
        <v>0</v>
      </c>
      <c r="AW18" s="77">
        <f t="shared" si="36"/>
        <v>0</v>
      </c>
      <c r="AX18" s="77">
        <f t="shared" si="37"/>
        <v>0</v>
      </c>
      <c r="AY18" s="77">
        <f t="shared" si="38"/>
        <v>0</v>
      </c>
      <c r="AZ18" s="77">
        <f t="shared" si="39"/>
        <v>0</v>
      </c>
      <c r="BA18" s="77">
        <f t="shared" si="40"/>
        <v>0</v>
      </c>
      <c r="BB18" s="77">
        <f t="shared" si="41"/>
        <v>0</v>
      </c>
      <c r="BC18" s="77">
        <f t="shared" si="42"/>
        <v>0</v>
      </c>
      <c r="BD18" s="77">
        <f t="shared" si="43"/>
        <v>0</v>
      </c>
      <c r="BE18" s="77">
        <f t="shared" si="44"/>
        <v>0</v>
      </c>
      <c r="BF18" s="77">
        <f t="shared" si="45"/>
        <v>0</v>
      </c>
      <c r="BG18" s="77">
        <f t="shared" si="46"/>
        <v>0</v>
      </c>
      <c r="BH18" s="77">
        <f t="shared" si="47"/>
        <v>0</v>
      </c>
      <c r="BI18" s="77">
        <f t="shared" si="48"/>
        <v>0</v>
      </c>
      <c r="BJ18" s="77">
        <f t="shared" si="49"/>
        <v>0</v>
      </c>
      <c r="BK18" s="77">
        <f t="shared" si="50"/>
        <v>0</v>
      </c>
      <c r="BL18" s="77">
        <f t="shared" si="51"/>
        <v>0</v>
      </c>
      <c r="BM18" s="77">
        <f t="shared" si="52"/>
        <v>0</v>
      </c>
      <c r="BN18" s="77">
        <f t="shared" si="53"/>
        <v>0</v>
      </c>
      <c r="BO18" s="78">
        <f t="shared" si="54"/>
        <v>0</v>
      </c>
      <c r="BP18" s="22"/>
      <c r="BQ18" s="22" t="str">
        <f t="shared" si="55"/>
        <v>x</v>
      </c>
      <c r="BR18" s="22" t="str">
        <f t="shared" si="56"/>
        <v>x</v>
      </c>
      <c r="BS18" s="79">
        <f t="shared" si="57"/>
        <v>16</v>
      </c>
      <c r="BT18" s="22">
        <v>110.0</v>
      </c>
      <c r="BU18" s="22" t="s">
        <v>137</v>
      </c>
      <c r="BV18" s="22" t="s">
        <v>138</v>
      </c>
      <c r="BW18" s="22" t="s">
        <v>34</v>
      </c>
      <c r="BX18" s="22" t="s">
        <v>20</v>
      </c>
      <c r="BY18" s="22">
        <v>0.0</v>
      </c>
      <c r="BZ18" s="22">
        <v>0.0</v>
      </c>
      <c r="CA18" s="22">
        <v>26.0</v>
      </c>
      <c r="CB18" s="22">
        <v>26.0</v>
      </c>
      <c r="CC18" s="22">
        <v>25.0</v>
      </c>
      <c r="CD18" s="22">
        <v>23.0</v>
      </c>
      <c r="CE18" s="22">
        <v>23.0</v>
      </c>
      <c r="CF18" s="22">
        <v>22.0</v>
      </c>
      <c r="CG18" s="22">
        <v>0.0</v>
      </c>
      <c r="CH18" s="22">
        <v>0.0</v>
      </c>
      <c r="CI18" s="22">
        <v>145.0</v>
      </c>
      <c r="CJ18" s="22" t="s">
        <v>16</v>
      </c>
      <c r="CK18" s="22">
        <v>5.0</v>
      </c>
      <c r="CL18" s="22">
        <v>6.0</v>
      </c>
      <c r="CM18" s="22">
        <v>145.0</v>
      </c>
      <c r="CN18" s="22">
        <v>15.5</v>
      </c>
      <c r="CO18" s="22">
        <v>145.0</v>
      </c>
      <c r="CP18" s="22">
        <v>16.0</v>
      </c>
      <c r="CQ18" s="22">
        <v>145.0</v>
      </c>
      <c r="CR18" s="22">
        <v>16.0</v>
      </c>
      <c r="CS18" s="22">
        <v>0.0</v>
      </c>
      <c r="CT18" s="22">
        <v>0.0</v>
      </c>
      <c r="CU18" s="22">
        <v>0.0</v>
      </c>
      <c r="CV18" s="22">
        <v>0.0</v>
      </c>
      <c r="CW18" s="22">
        <v>0.0</v>
      </c>
      <c r="CX18" s="22">
        <v>0.0</v>
      </c>
      <c r="CY18" s="22">
        <v>0.0</v>
      </c>
      <c r="CZ18" s="22">
        <v>0.0</v>
      </c>
      <c r="DA18" s="22">
        <v>0.0</v>
      </c>
      <c r="DB18" s="22">
        <v>0.0</v>
      </c>
      <c r="DC18" s="22">
        <v>0.0</v>
      </c>
      <c r="DD18" s="22">
        <v>0.0</v>
      </c>
      <c r="DE18" s="22">
        <v>0.0</v>
      </c>
      <c r="DF18" s="22">
        <v>0.0</v>
      </c>
      <c r="DG18" s="22">
        <v>2.0</v>
      </c>
      <c r="DH18" s="22">
        <v>1.0</v>
      </c>
      <c r="DI18" s="22">
        <v>0.0</v>
      </c>
      <c r="DJ18" s="22">
        <v>2.0</v>
      </c>
      <c r="DK18" s="22">
        <v>1.0</v>
      </c>
      <c r="DL18" s="22">
        <v>0.0</v>
      </c>
      <c r="DM18" s="22">
        <v>0.0</v>
      </c>
      <c r="DN18" s="22">
        <v>0.0</v>
      </c>
      <c r="DO18" s="22">
        <v>0.0</v>
      </c>
      <c r="DP18" s="22">
        <v>0.0</v>
      </c>
      <c r="DQ18" s="22">
        <v>0.0</v>
      </c>
      <c r="DR18" s="22">
        <v>0.0</v>
      </c>
      <c r="DS18" s="22">
        <v>0.0</v>
      </c>
      <c r="DT18" s="22">
        <v>0.0</v>
      </c>
      <c r="DU18" s="22">
        <v>0.0</v>
      </c>
      <c r="DV18" s="22">
        <v>0.0</v>
      </c>
      <c r="DW18" s="22">
        <v>0.0</v>
      </c>
      <c r="DX18" s="22">
        <v>0.0</v>
      </c>
      <c r="DY18" s="22">
        <v>0.0</v>
      </c>
      <c r="DZ18" s="22">
        <v>0.0</v>
      </c>
      <c r="EA18" s="22">
        <v>0.0</v>
      </c>
      <c r="EB18" s="22">
        <v>0.0</v>
      </c>
      <c r="EC18" s="22">
        <v>0.0</v>
      </c>
      <c r="ED18" s="22">
        <v>0.0</v>
      </c>
      <c r="EE18" s="22">
        <v>0.0</v>
      </c>
      <c r="EF18" s="22">
        <v>0.0</v>
      </c>
      <c r="EG18" s="79">
        <f t="shared" si="58"/>
        <v>16</v>
      </c>
      <c r="EH18" s="22"/>
      <c r="EI18" s="22"/>
    </row>
    <row r="19" ht="18.75" customHeight="1">
      <c r="A19" s="68">
        <f t="shared" si="1"/>
        <v>17</v>
      </c>
      <c r="B19" s="19">
        <v>94.0</v>
      </c>
      <c r="C19" s="18" t="s">
        <v>139</v>
      </c>
      <c r="D19" s="18" t="s">
        <v>140</v>
      </c>
      <c r="E19" s="69" t="s">
        <v>128</v>
      </c>
      <c r="F19" s="69" t="s">
        <v>20</v>
      </c>
      <c r="G19" s="19">
        <v>0.0</v>
      </c>
      <c r="H19" s="19">
        <v>0.0</v>
      </c>
      <c r="I19" s="19">
        <v>0.0</v>
      </c>
      <c r="J19" s="19">
        <v>29.0</v>
      </c>
      <c r="K19" s="19">
        <v>28.0</v>
      </c>
      <c r="L19" s="19">
        <v>22.0</v>
      </c>
      <c r="M19" s="19">
        <v>20.0</v>
      </c>
      <c r="N19" s="19">
        <v>24.0</v>
      </c>
      <c r="O19" s="70">
        <f t="shared" si="2"/>
        <v>0</v>
      </c>
      <c r="P19" s="70">
        <f t="shared" si="3"/>
        <v>0</v>
      </c>
      <c r="Q19" s="71">
        <f t="shared" si="4"/>
        <v>123</v>
      </c>
      <c r="R19" s="21" t="str">
        <f t="shared" si="5"/>
        <v>NC-pokal</v>
      </c>
      <c r="S19" s="72">
        <f t="shared" si="6"/>
        <v>4</v>
      </c>
      <c r="T19" s="73">
        <f t="shared" si="7"/>
        <v>5</v>
      </c>
      <c r="U19" s="74">
        <f t="shared" si="8"/>
        <v>123</v>
      </c>
      <c r="V19" s="75">
        <f t="shared" si="9"/>
        <v>17</v>
      </c>
      <c r="W19" s="74">
        <f t="shared" si="10"/>
        <v>123</v>
      </c>
      <c r="X19" s="75">
        <f t="shared" si="11"/>
        <v>17</v>
      </c>
      <c r="Y19" s="74">
        <f t="shared" si="12"/>
        <v>123</v>
      </c>
      <c r="Z19" s="76">
        <f t="shared" si="13"/>
        <v>17</v>
      </c>
      <c r="AA19" s="77">
        <f t="shared" si="14"/>
        <v>0</v>
      </c>
      <c r="AB19" s="77">
        <f t="shared" si="15"/>
        <v>0</v>
      </c>
      <c r="AC19" s="77">
        <f t="shared" si="16"/>
        <v>0</v>
      </c>
      <c r="AD19" s="77">
        <f t="shared" si="17"/>
        <v>0</v>
      </c>
      <c r="AE19" s="77">
        <f t="shared" si="18"/>
        <v>0</v>
      </c>
      <c r="AF19" s="77">
        <f t="shared" si="19"/>
        <v>0</v>
      </c>
      <c r="AG19" s="77">
        <f t="shared" si="20"/>
        <v>0</v>
      </c>
      <c r="AH19" s="77">
        <f t="shared" si="21"/>
        <v>0</v>
      </c>
      <c r="AI19" s="77">
        <f t="shared" si="22"/>
        <v>0</v>
      </c>
      <c r="AJ19" s="77">
        <f t="shared" si="23"/>
        <v>0</v>
      </c>
      <c r="AK19" s="77">
        <f t="shared" si="24"/>
        <v>0</v>
      </c>
      <c r="AL19" s="77">
        <f t="shared" si="25"/>
        <v>1</v>
      </c>
      <c r="AM19" s="77">
        <f t="shared" si="26"/>
        <v>1</v>
      </c>
      <c r="AN19" s="77">
        <f t="shared" si="27"/>
        <v>0</v>
      </c>
      <c r="AO19" s="77">
        <f t="shared" si="28"/>
        <v>0</v>
      </c>
      <c r="AP19" s="77">
        <f t="shared" si="29"/>
        <v>0</v>
      </c>
      <c r="AQ19" s="77">
        <f t="shared" si="30"/>
        <v>1</v>
      </c>
      <c r="AR19" s="77">
        <f t="shared" si="31"/>
        <v>0</v>
      </c>
      <c r="AS19" s="77">
        <f t="shared" si="32"/>
        <v>1</v>
      </c>
      <c r="AT19" s="77">
        <f t="shared" si="33"/>
        <v>0</v>
      </c>
      <c r="AU19" s="77">
        <f t="shared" si="34"/>
        <v>1</v>
      </c>
      <c r="AV19" s="77">
        <f t="shared" si="35"/>
        <v>0</v>
      </c>
      <c r="AW19" s="77">
        <f t="shared" si="36"/>
        <v>0</v>
      </c>
      <c r="AX19" s="77">
        <f t="shared" si="37"/>
        <v>0</v>
      </c>
      <c r="AY19" s="77">
        <f t="shared" si="38"/>
        <v>0</v>
      </c>
      <c r="AZ19" s="77">
        <f t="shared" si="39"/>
        <v>0</v>
      </c>
      <c r="BA19" s="77">
        <f t="shared" si="40"/>
        <v>0</v>
      </c>
      <c r="BB19" s="77">
        <f t="shared" si="41"/>
        <v>0</v>
      </c>
      <c r="BC19" s="77">
        <f t="shared" si="42"/>
        <v>0</v>
      </c>
      <c r="BD19" s="77">
        <f t="shared" si="43"/>
        <v>0</v>
      </c>
      <c r="BE19" s="77">
        <f t="shared" si="44"/>
        <v>0</v>
      </c>
      <c r="BF19" s="77">
        <f t="shared" si="45"/>
        <v>0</v>
      </c>
      <c r="BG19" s="77">
        <f t="shared" si="46"/>
        <v>0</v>
      </c>
      <c r="BH19" s="77">
        <f t="shared" si="47"/>
        <v>0</v>
      </c>
      <c r="BI19" s="77">
        <f t="shared" si="48"/>
        <v>0</v>
      </c>
      <c r="BJ19" s="77">
        <f t="shared" si="49"/>
        <v>0</v>
      </c>
      <c r="BK19" s="77">
        <f t="shared" si="50"/>
        <v>0</v>
      </c>
      <c r="BL19" s="77">
        <f t="shared" si="51"/>
        <v>0</v>
      </c>
      <c r="BM19" s="77">
        <f t="shared" si="52"/>
        <v>0</v>
      </c>
      <c r="BN19" s="77">
        <f t="shared" si="53"/>
        <v>0</v>
      </c>
      <c r="BO19" s="78">
        <f t="shared" si="54"/>
        <v>0</v>
      </c>
      <c r="BP19" s="22"/>
      <c r="BQ19" s="22" t="str">
        <f t="shared" si="55"/>
        <v>x</v>
      </c>
      <c r="BR19" s="22" t="str">
        <f t="shared" si="56"/>
        <v>x</v>
      </c>
      <c r="BS19" s="79">
        <f t="shared" si="57"/>
        <v>17</v>
      </c>
      <c r="BT19" s="22">
        <v>94.0</v>
      </c>
      <c r="BU19" s="22" t="s">
        <v>139</v>
      </c>
      <c r="BV19" s="22" t="s">
        <v>140</v>
      </c>
      <c r="BW19" s="22" t="s">
        <v>128</v>
      </c>
      <c r="BX19" s="22" t="s">
        <v>20</v>
      </c>
      <c r="BY19" s="22">
        <v>0.0</v>
      </c>
      <c r="BZ19" s="22">
        <v>0.0</v>
      </c>
      <c r="CA19" s="22">
        <v>0.0</v>
      </c>
      <c r="CB19" s="22">
        <v>29.0</v>
      </c>
      <c r="CC19" s="22">
        <v>28.0</v>
      </c>
      <c r="CD19" s="22">
        <v>22.0</v>
      </c>
      <c r="CE19" s="22">
        <v>20.0</v>
      </c>
      <c r="CF19" s="22">
        <v>24.0</v>
      </c>
      <c r="CG19" s="22">
        <v>0.0</v>
      </c>
      <c r="CH19" s="22">
        <v>0.0</v>
      </c>
      <c r="CI19" s="22">
        <v>123.0</v>
      </c>
      <c r="CJ19" s="22" t="s">
        <v>16</v>
      </c>
      <c r="CK19" s="22">
        <v>4.0</v>
      </c>
      <c r="CL19" s="22">
        <v>5.0</v>
      </c>
      <c r="CM19" s="22">
        <v>123.0</v>
      </c>
      <c r="CN19" s="22">
        <v>17.0</v>
      </c>
      <c r="CO19" s="22">
        <v>123.0</v>
      </c>
      <c r="CP19" s="22">
        <v>17.0</v>
      </c>
      <c r="CQ19" s="22">
        <v>123.0</v>
      </c>
      <c r="CR19" s="22">
        <v>17.0</v>
      </c>
      <c r="CS19" s="22">
        <v>0.0</v>
      </c>
      <c r="CT19" s="22">
        <v>0.0</v>
      </c>
      <c r="CU19" s="22">
        <v>0.0</v>
      </c>
      <c r="CV19" s="22">
        <v>0.0</v>
      </c>
      <c r="CW19" s="22">
        <v>0.0</v>
      </c>
      <c r="CX19" s="22">
        <v>0.0</v>
      </c>
      <c r="CY19" s="22">
        <v>0.0</v>
      </c>
      <c r="CZ19" s="22">
        <v>0.0</v>
      </c>
      <c r="DA19" s="22">
        <v>0.0</v>
      </c>
      <c r="DB19" s="22">
        <v>0.0</v>
      </c>
      <c r="DC19" s="22">
        <v>0.0</v>
      </c>
      <c r="DD19" s="22">
        <v>1.0</v>
      </c>
      <c r="DE19" s="22">
        <v>1.0</v>
      </c>
      <c r="DF19" s="22">
        <v>0.0</v>
      </c>
      <c r="DG19" s="22">
        <v>0.0</v>
      </c>
      <c r="DH19" s="22">
        <v>0.0</v>
      </c>
      <c r="DI19" s="22">
        <v>1.0</v>
      </c>
      <c r="DJ19" s="22">
        <v>0.0</v>
      </c>
      <c r="DK19" s="22">
        <v>1.0</v>
      </c>
      <c r="DL19" s="22">
        <v>0.0</v>
      </c>
      <c r="DM19" s="22">
        <v>1.0</v>
      </c>
      <c r="DN19" s="22">
        <v>0.0</v>
      </c>
      <c r="DO19" s="22">
        <v>0.0</v>
      </c>
      <c r="DP19" s="22">
        <v>0.0</v>
      </c>
      <c r="DQ19" s="22">
        <v>0.0</v>
      </c>
      <c r="DR19" s="22">
        <v>0.0</v>
      </c>
      <c r="DS19" s="22">
        <v>0.0</v>
      </c>
      <c r="DT19" s="22">
        <v>0.0</v>
      </c>
      <c r="DU19" s="22">
        <v>0.0</v>
      </c>
      <c r="DV19" s="22">
        <v>0.0</v>
      </c>
      <c r="DW19" s="22">
        <v>0.0</v>
      </c>
      <c r="DX19" s="22">
        <v>0.0</v>
      </c>
      <c r="DY19" s="22">
        <v>0.0</v>
      </c>
      <c r="DZ19" s="22">
        <v>0.0</v>
      </c>
      <c r="EA19" s="22">
        <v>0.0</v>
      </c>
      <c r="EB19" s="22">
        <v>0.0</v>
      </c>
      <c r="EC19" s="22">
        <v>0.0</v>
      </c>
      <c r="ED19" s="22">
        <v>0.0</v>
      </c>
      <c r="EE19" s="22">
        <v>0.0</v>
      </c>
      <c r="EF19" s="22">
        <v>0.0</v>
      </c>
      <c r="EG19" s="79">
        <f t="shared" si="58"/>
        <v>17</v>
      </c>
      <c r="EH19" s="22"/>
      <c r="EI19" s="22"/>
    </row>
    <row r="20" ht="18.75" customHeight="1">
      <c r="A20" s="68">
        <v>18.0</v>
      </c>
      <c r="B20" s="19">
        <v>90.0</v>
      </c>
      <c r="C20" s="18" t="s">
        <v>141</v>
      </c>
      <c r="D20" s="18" t="s">
        <v>142</v>
      </c>
      <c r="E20" s="69" t="s">
        <v>19</v>
      </c>
      <c r="F20" s="69" t="s">
        <v>20</v>
      </c>
      <c r="G20" s="19">
        <v>0.0</v>
      </c>
      <c r="H20" s="19">
        <v>0.0</v>
      </c>
      <c r="I20" s="19">
        <v>0.0</v>
      </c>
      <c r="J20" s="19">
        <v>22.0</v>
      </c>
      <c r="K20" s="19">
        <v>21.0</v>
      </c>
      <c r="L20" s="19">
        <v>25.0</v>
      </c>
      <c r="M20" s="19">
        <v>21.0</v>
      </c>
      <c r="N20" s="19">
        <v>27.0</v>
      </c>
      <c r="O20" s="70">
        <f t="shared" si="2"/>
        <v>0</v>
      </c>
      <c r="P20" s="70">
        <f t="shared" si="3"/>
        <v>0</v>
      </c>
      <c r="Q20" s="71">
        <f t="shared" si="4"/>
        <v>116</v>
      </c>
      <c r="R20" s="21" t="str">
        <f t="shared" si="5"/>
        <v>NC-pokal</v>
      </c>
      <c r="S20" s="72">
        <f t="shared" si="6"/>
        <v>4</v>
      </c>
      <c r="T20" s="73">
        <f t="shared" si="7"/>
        <v>5</v>
      </c>
      <c r="U20" s="74">
        <f t="shared" si="8"/>
        <v>116</v>
      </c>
      <c r="V20" s="75">
        <f t="shared" si="9"/>
        <v>19</v>
      </c>
      <c r="W20" s="74">
        <f t="shared" si="10"/>
        <v>116</v>
      </c>
      <c r="X20" s="75">
        <f t="shared" si="11"/>
        <v>19</v>
      </c>
      <c r="Y20" s="74">
        <f t="shared" si="12"/>
        <v>116</v>
      </c>
      <c r="Z20" s="76">
        <f t="shared" si="13"/>
        <v>19</v>
      </c>
      <c r="AA20" s="77">
        <f t="shared" si="14"/>
        <v>0</v>
      </c>
      <c r="AB20" s="77">
        <f t="shared" si="15"/>
        <v>0</v>
      </c>
      <c r="AC20" s="77">
        <f t="shared" si="16"/>
        <v>0</v>
      </c>
      <c r="AD20" s="77">
        <f t="shared" si="17"/>
        <v>0</v>
      </c>
      <c r="AE20" s="77">
        <f t="shared" si="18"/>
        <v>0</v>
      </c>
      <c r="AF20" s="77">
        <f t="shared" si="19"/>
        <v>0</v>
      </c>
      <c r="AG20" s="77">
        <f t="shared" si="20"/>
        <v>0</v>
      </c>
      <c r="AH20" s="77">
        <f t="shared" si="21"/>
        <v>0</v>
      </c>
      <c r="AI20" s="77">
        <f t="shared" si="22"/>
        <v>0</v>
      </c>
      <c r="AJ20" s="77">
        <f t="shared" si="23"/>
        <v>0</v>
      </c>
      <c r="AK20" s="77">
        <f t="shared" si="24"/>
        <v>0</v>
      </c>
      <c r="AL20" s="77">
        <f t="shared" si="25"/>
        <v>0</v>
      </c>
      <c r="AM20" s="77">
        <f t="shared" si="26"/>
        <v>0</v>
      </c>
      <c r="AN20" s="77">
        <f t="shared" si="27"/>
        <v>1</v>
      </c>
      <c r="AO20" s="77">
        <f t="shared" si="28"/>
        <v>0</v>
      </c>
      <c r="AP20" s="77">
        <f t="shared" si="29"/>
        <v>1</v>
      </c>
      <c r="AQ20" s="77">
        <f t="shared" si="30"/>
        <v>0</v>
      </c>
      <c r="AR20" s="77">
        <f t="shared" si="31"/>
        <v>0</v>
      </c>
      <c r="AS20" s="77">
        <f t="shared" si="32"/>
        <v>1</v>
      </c>
      <c r="AT20" s="77">
        <f t="shared" si="33"/>
        <v>2</v>
      </c>
      <c r="AU20" s="77">
        <f t="shared" si="34"/>
        <v>0</v>
      </c>
      <c r="AV20" s="77">
        <f t="shared" si="35"/>
        <v>0</v>
      </c>
      <c r="AW20" s="77">
        <f t="shared" si="36"/>
        <v>0</v>
      </c>
      <c r="AX20" s="77">
        <f t="shared" si="37"/>
        <v>0</v>
      </c>
      <c r="AY20" s="77">
        <f t="shared" si="38"/>
        <v>0</v>
      </c>
      <c r="AZ20" s="77">
        <f t="shared" si="39"/>
        <v>0</v>
      </c>
      <c r="BA20" s="77">
        <f t="shared" si="40"/>
        <v>0</v>
      </c>
      <c r="BB20" s="77">
        <f t="shared" si="41"/>
        <v>0</v>
      </c>
      <c r="BC20" s="77">
        <f t="shared" si="42"/>
        <v>0</v>
      </c>
      <c r="BD20" s="77">
        <f t="shared" si="43"/>
        <v>0</v>
      </c>
      <c r="BE20" s="77">
        <f t="shared" si="44"/>
        <v>0</v>
      </c>
      <c r="BF20" s="77">
        <f t="shared" si="45"/>
        <v>0</v>
      </c>
      <c r="BG20" s="77">
        <f t="shared" si="46"/>
        <v>0</v>
      </c>
      <c r="BH20" s="77">
        <f t="shared" si="47"/>
        <v>0</v>
      </c>
      <c r="BI20" s="77">
        <f t="shared" si="48"/>
        <v>0</v>
      </c>
      <c r="BJ20" s="77">
        <f t="shared" si="49"/>
        <v>0</v>
      </c>
      <c r="BK20" s="77">
        <f t="shared" si="50"/>
        <v>0</v>
      </c>
      <c r="BL20" s="77">
        <f t="shared" si="51"/>
        <v>0</v>
      </c>
      <c r="BM20" s="77">
        <f t="shared" si="52"/>
        <v>0</v>
      </c>
      <c r="BN20" s="77">
        <f t="shared" si="53"/>
        <v>0</v>
      </c>
      <c r="BO20" s="78">
        <f t="shared" si="54"/>
        <v>0</v>
      </c>
      <c r="BP20" s="22"/>
      <c r="BQ20" s="22" t="str">
        <f t="shared" si="55"/>
        <v>x</v>
      </c>
      <c r="BR20" s="22" t="str">
        <f t="shared" si="56"/>
        <v>x</v>
      </c>
      <c r="BS20" s="79">
        <f t="shared" si="57"/>
        <v>18</v>
      </c>
      <c r="BT20" s="22">
        <v>96.0</v>
      </c>
      <c r="BU20" s="22" t="s">
        <v>143</v>
      </c>
      <c r="BV20" s="22" t="s">
        <v>144</v>
      </c>
      <c r="BW20" s="22" t="s">
        <v>122</v>
      </c>
      <c r="BX20" s="22" t="s">
        <v>123</v>
      </c>
      <c r="BY20" s="22">
        <v>0.0</v>
      </c>
      <c r="BZ20" s="22">
        <v>0.0</v>
      </c>
      <c r="CA20" s="22">
        <v>28.0</v>
      </c>
      <c r="CB20" s="22">
        <v>27.0</v>
      </c>
      <c r="CC20" s="22">
        <v>0.0</v>
      </c>
      <c r="CD20" s="22">
        <v>0.0</v>
      </c>
      <c r="CE20" s="22">
        <v>29.0</v>
      </c>
      <c r="CF20" s="22">
        <v>38.0</v>
      </c>
      <c r="CG20" s="22">
        <v>0.0</v>
      </c>
      <c r="CH20" s="22">
        <v>0.0</v>
      </c>
      <c r="CI20" s="22">
        <v>122.0</v>
      </c>
      <c r="CJ20" s="22" t="s">
        <v>145</v>
      </c>
      <c r="CK20" s="22">
        <v>3.0</v>
      </c>
      <c r="CL20" s="22">
        <v>4.0</v>
      </c>
      <c r="CM20" s="22">
        <v>122.0</v>
      </c>
      <c r="CN20" s="22">
        <v>18.0</v>
      </c>
      <c r="CO20" s="22">
        <v>122.0</v>
      </c>
      <c r="CP20" s="22">
        <v>18.0</v>
      </c>
      <c r="CQ20" s="22">
        <v>122.0</v>
      </c>
      <c r="CR20" s="22">
        <v>18.0</v>
      </c>
      <c r="CS20" s="22">
        <v>0.0</v>
      </c>
      <c r="CT20" s="22">
        <v>0.0</v>
      </c>
      <c r="CU20" s="22">
        <v>1.0</v>
      </c>
      <c r="CV20" s="22">
        <v>0.0</v>
      </c>
      <c r="CW20" s="22">
        <v>0.0</v>
      </c>
      <c r="CX20" s="22">
        <v>0.0</v>
      </c>
      <c r="CY20" s="22">
        <v>0.0</v>
      </c>
      <c r="CZ20" s="22">
        <v>0.0</v>
      </c>
      <c r="DA20" s="22">
        <v>0.0</v>
      </c>
      <c r="DB20" s="22">
        <v>0.0</v>
      </c>
      <c r="DC20" s="22">
        <v>0.0</v>
      </c>
      <c r="DD20" s="22">
        <v>1.0</v>
      </c>
      <c r="DE20" s="22">
        <v>1.0</v>
      </c>
      <c r="DF20" s="22">
        <v>1.0</v>
      </c>
      <c r="DG20" s="22">
        <v>0.0</v>
      </c>
      <c r="DH20" s="22">
        <v>0.0</v>
      </c>
      <c r="DI20" s="22">
        <v>0.0</v>
      </c>
      <c r="DJ20" s="22">
        <v>0.0</v>
      </c>
      <c r="DK20" s="22">
        <v>0.0</v>
      </c>
      <c r="DL20" s="22">
        <v>0.0</v>
      </c>
      <c r="DM20" s="22">
        <v>0.0</v>
      </c>
      <c r="DN20" s="22">
        <v>0.0</v>
      </c>
      <c r="DO20" s="22">
        <v>0.0</v>
      </c>
      <c r="DP20" s="22">
        <v>0.0</v>
      </c>
      <c r="DQ20" s="22">
        <v>0.0</v>
      </c>
      <c r="DR20" s="22">
        <v>0.0</v>
      </c>
      <c r="DS20" s="22">
        <v>0.0</v>
      </c>
      <c r="DT20" s="22">
        <v>0.0</v>
      </c>
      <c r="DU20" s="22">
        <v>0.0</v>
      </c>
      <c r="DV20" s="22">
        <v>0.0</v>
      </c>
      <c r="DW20" s="22">
        <v>0.0</v>
      </c>
      <c r="DX20" s="22">
        <v>0.0</v>
      </c>
      <c r="DY20" s="22">
        <v>0.0</v>
      </c>
      <c r="DZ20" s="22">
        <v>0.0</v>
      </c>
      <c r="EA20" s="22">
        <v>0.0</v>
      </c>
      <c r="EB20" s="22">
        <v>0.0</v>
      </c>
      <c r="EC20" s="22">
        <v>0.0</v>
      </c>
      <c r="ED20" s="22">
        <v>0.0</v>
      </c>
      <c r="EE20" s="22">
        <v>0.0</v>
      </c>
      <c r="EF20" s="22">
        <v>0.0</v>
      </c>
      <c r="EG20" s="79">
        <f t="shared" si="58"/>
        <v>18</v>
      </c>
      <c r="EH20" s="22"/>
      <c r="EI20" s="22"/>
    </row>
    <row r="21" ht="18.75" customHeight="1">
      <c r="A21" s="68"/>
      <c r="B21" s="19"/>
      <c r="C21" s="18"/>
      <c r="D21" s="18"/>
      <c r="G21" s="19"/>
      <c r="H21" s="19"/>
      <c r="I21" s="19"/>
      <c r="J21" s="19"/>
      <c r="K21" s="19"/>
      <c r="L21" s="19"/>
      <c r="M21" s="19"/>
      <c r="N21" s="19"/>
      <c r="O21" s="70"/>
      <c r="P21" s="70"/>
      <c r="Q21" s="71"/>
      <c r="R21" s="21"/>
      <c r="S21" s="72"/>
      <c r="T21" s="73"/>
      <c r="U21" s="74"/>
      <c r="V21" s="75"/>
      <c r="W21" s="74"/>
      <c r="X21" s="75"/>
      <c r="Y21" s="74"/>
      <c r="Z21" s="76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8"/>
      <c r="BP21" s="22"/>
      <c r="BQ21" s="22"/>
      <c r="BR21" s="22"/>
      <c r="BS21" s="79">
        <f t="shared" si="57"/>
        <v>19</v>
      </c>
      <c r="BT21" s="22">
        <v>90.0</v>
      </c>
      <c r="BU21" s="22" t="s">
        <v>141</v>
      </c>
      <c r="BV21" s="22" t="s">
        <v>142</v>
      </c>
      <c r="BW21" s="22" t="s">
        <v>19</v>
      </c>
      <c r="BX21" s="22" t="s">
        <v>20</v>
      </c>
      <c r="BY21" s="22">
        <v>0.0</v>
      </c>
      <c r="BZ21" s="22">
        <v>0.0</v>
      </c>
      <c r="CA21" s="22">
        <v>0.0</v>
      </c>
      <c r="CB21" s="22">
        <v>22.0</v>
      </c>
      <c r="CC21" s="22">
        <v>21.0</v>
      </c>
      <c r="CD21" s="22">
        <v>25.0</v>
      </c>
      <c r="CE21" s="22">
        <v>21.0</v>
      </c>
      <c r="CF21" s="22">
        <v>27.0</v>
      </c>
      <c r="CG21" s="22">
        <v>0.0</v>
      </c>
      <c r="CH21" s="22">
        <v>0.0</v>
      </c>
      <c r="CI21" s="22">
        <v>116.0</v>
      </c>
      <c r="CJ21" s="22" t="s">
        <v>16</v>
      </c>
      <c r="CK21" s="22">
        <v>4.0</v>
      </c>
      <c r="CL21" s="22">
        <v>5.0</v>
      </c>
      <c r="CM21" s="22">
        <v>116.0</v>
      </c>
      <c r="CN21" s="22">
        <v>19.0</v>
      </c>
      <c r="CO21" s="22">
        <v>116.0</v>
      </c>
      <c r="CP21" s="22">
        <v>19.0</v>
      </c>
      <c r="CQ21" s="22">
        <v>116.0</v>
      </c>
      <c r="CR21" s="22">
        <v>19.0</v>
      </c>
      <c r="CS21" s="22">
        <v>0.0</v>
      </c>
      <c r="CT21" s="22">
        <v>0.0</v>
      </c>
      <c r="CU21" s="22">
        <v>0.0</v>
      </c>
      <c r="CV21" s="22">
        <v>0.0</v>
      </c>
      <c r="CW21" s="22">
        <v>0.0</v>
      </c>
      <c r="CX21" s="22">
        <v>0.0</v>
      </c>
      <c r="CY21" s="22">
        <v>0.0</v>
      </c>
      <c r="CZ21" s="22">
        <v>0.0</v>
      </c>
      <c r="DA21" s="22">
        <v>0.0</v>
      </c>
      <c r="DB21" s="22">
        <v>0.0</v>
      </c>
      <c r="DC21" s="22">
        <v>0.0</v>
      </c>
      <c r="DD21" s="22">
        <v>0.0</v>
      </c>
      <c r="DE21" s="22">
        <v>0.0</v>
      </c>
      <c r="DF21" s="22">
        <v>1.0</v>
      </c>
      <c r="DG21" s="22">
        <v>0.0</v>
      </c>
      <c r="DH21" s="22">
        <v>1.0</v>
      </c>
      <c r="DI21" s="22">
        <v>0.0</v>
      </c>
      <c r="DJ21" s="22">
        <v>0.0</v>
      </c>
      <c r="DK21" s="22">
        <v>1.0</v>
      </c>
      <c r="DL21" s="22">
        <v>2.0</v>
      </c>
      <c r="DM21" s="22">
        <v>0.0</v>
      </c>
      <c r="DN21" s="22">
        <v>0.0</v>
      </c>
      <c r="DO21" s="22">
        <v>0.0</v>
      </c>
      <c r="DP21" s="22">
        <v>0.0</v>
      </c>
      <c r="DQ21" s="22">
        <v>0.0</v>
      </c>
      <c r="DR21" s="22">
        <v>0.0</v>
      </c>
      <c r="DS21" s="22">
        <v>0.0</v>
      </c>
      <c r="DT21" s="22">
        <v>0.0</v>
      </c>
      <c r="DU21" s="22">
        <v>0.0</v>
      </c>
      <c r="DV21" s="22">
        <v>0.0</v>
      </c>
      <c r="DW21" s="22">
        <v>0.0</v>
      </c>
      <c r="DX21" s="22">
        <v>0.0</v>
      </c>
      <c r="DY21" s="22">
        <v>0.0</v>
      </c>
      <c r="DZ21" s="22">
        <v>0.0</v>
      </c>
      <c r="EA21" s="22">
        <v>0.0</v>
      </c>
      <c r="EB21" s="22">
        <v>0.0</v>
      </c>
      <c r="EC21" s="22">
        <v>0.0</v>
      </c>
      <c r="ED21" s="22">
        <v>0.0</v>
      </c>
      <c r="EE21" s="22">
        <v>0.0</v>
      </c>
      <c r="EF21" s="22">
        <v>0.0</v>
      </c>
      <c r="EG21" s="79">
        <f t="shared" si="58"/>
        <v>19</v>
      </c>
      <c r="EH21" s="22"/>
      <c r="EI21" s="22"/>
    </row>
    <row r="22" ht="18.75" customHeight="1">
      <c r="A22" s="80">
        <v>19.0</v>
      </c>
      <c r="B22" s="19">
        <v>96.0</v>
      </c>
      <c r="C22" s="18" t="s">
        <v>143</v>
      </c>
      <c r="D22" s="18" t="s">
        <v>144</v>
      </c>
      <c r="E22" s="69" t="s">
        <v>122</v>
      </c>
      <c r="F22" s="69" t="s">
        <v>123</v>
      </c>
      <c r="G22" s="19">
        <v>0.0</v>
      </c>
      <c r="H22" s="19">
        <v>0.0</v>
      </c>
      <c r="I22" s="19">
        <v>28.0</v>
      </c>
      <c r="J22" s="19">
        <v>27.0</v>
      </c>
      <c r="K22" s="19">
        <v>0.0</v>
      </c>
      <c r="L22" s="19">
        <v>0.0</v>
      </c>
      <c r="M22" s="19">
        <v>29.0</v>
      </c>
      <c r="N22" s="19">
        <v>38.0</v>
      </c>
      <c r="O22" s="70">
        <f t="shared" ref="O22:O29" si="59">IF(S$31&gt;5,IFERROR(0-SMALL(G22:N22,2),""),"")</f>
        <v>0</v>
      </c>
      <c r="P22" s="70">
        <f t="shared" ref="P22:P29" si="60">IF(S$31&gt;3,IFERROR(0-SMALL(G22:N22,1),""),"")</f>
        <v>0</v>
      </c>
      <c r="Q22" s="71">
        <f t="shared" ref="Q22:Q29" si="61">IF(S$31&lt;4,SUM(G22:N22),IF(S$31&lt;6,SUM(G22:N22)+P22,SUM(G22:N22)+P22+O22))</f>
        <v>122</v>
      </c>
      <c r="R22" s="21" t="str">
        <f t="shared" ref="R22:R29" si="62">IF((COUNTIF(G22:M22,"&gt;0"))&gt;3,"NC-pokal"," ")</f>
        <v> </v>
      </c>
      <c r="S22" s="72">
        <f t="shared" ref="S22:S29" si="63">COUNTIF(G22:M22,"&gt;0")</f>
        <v>3</v>
      </c>
      <c r="T22" s="73">
        <f t="shared" ref="T22:T29" si="64">COUNTIF(G22:N22,"&gt;0")</f>
        <v>4</v>
      </c>
      <c r="U22" s="74">
        <f t="shared" ref="U22:U29" si="65">SUM(G22:N22)-SMALL(G22:N22,1)-SMALL(G22:N22,2)</f>
        <v>122</v>
      </c>
      <c r="V22" s="75">
        <f t="shared" ref="V22:V29" si="66">_xlfn.RANK.AVG(U22,U$3:U$29,FALSE)</f>
        <v>18</v>
      </c>
      <c r="W22" s="74">
        <f t="shared" ref="W22:W29" si="67">SUM(G22:N22)-SMALL(G22:N22,1)</f>
        <v>122</v>
      </c>
      <c r="X22" s="75">
        <f t="shared" ref="X22:X29" si="68">_xlfn.RANK.AVG(W22,W$3:W$29,FALSE)</f>
        <v>18</v>
      </c>
      <c r="Y22" s="74">
        <f t="shared" ref="Y22:Y29" si="69">SUM(G22:N22)</f>
        <v>122</v>
      </c>
      <c r="Z22" s="76">
        <f t="shared" ref="Z22:Z29" si="70">_xlfn.RANK.AVG(Y22,Y$3:Y$29,FALSE)</f>
        <v>18</v>
      </c>
      <c r="AA22" s="77">
        <f t="shared" ref="AA22:AA29" si="71">COUNTIF($G22:$N22,"41")</f>
        <v>0</v>
      </c>
      <c r="AB22" s="77">
        <f t="shared" ref="AB22:AB29" si="72">COUNTIF($G22:$N22,"39")</f>
        <v>0</v>
      </c>
      <c r="AC22" s="77">
        <f t="shared" ref="AC22:AC29" si="73">COUNTIF($G22:$N22,"38")</f>
        <v>1</v>
      </c>
      <c r="AD22" s="77">
        <f t="shared" ref="AD22:AD29" si="74">COUNTIF($G22:$N22,"37")</f>
        <v>0</v>
      </c>
      <c r="AE22" s="77">
        <f t="shared" ref="AE22:AE29" si="75">COUNTIF($G22:$N22,"36")</f>
        <v>0</v>
      </c>
      <c r="AF22" s="77">
        <f t="shared" ref="AF22:AF29" si="76">COUNTIF($G22:$N22,"35")</f>
        <v>0</v>
      </c>
      <c r="AG22" s="77">
        <f t="shared" ref="AG22:AG29" si="77">COUNTIF($G22:$N22,"34")</f>
        <v>0</v>
      </c>
      <c r="AH22" s="77">
        <f t="shared" ref="AH22:AH29" si="78">COUNTIF($G22:$N22,"33")</f>
        <v>0</v>
      </c>
      <c r="AI22" s="77">
        <f t="shared" ref="AI22:AI29" si="79">COUNTIF($G22:$N22,"32")</f>
        <v>0</v>
      </c>
      <c r="AJ22" s="77">
        <f t="shared" ref="AJ22:AJ29" si="80">COUNTIF($G22:$N22,"31")</f>
        <v>0</v>
      </c>
      <c r="AK22" s="77">
        <f t="shared" ref="AK22:AK29" si="81">COUNTIF($G22:$N22,"30")</f>
        <v>0</v>
      </c>
      <c r="AL22" s="77">
        <f t="shared" ref="AL22:AL29" si="82">COUNTIF($G22:$N22,"29")</f>
        <v>1</v>
      </c>
      <c r="AM22" s="77">
        <f t="shared" ref="AM22:AM29" si="83">COUNTIF($G22:$N22,"28")</f>
        <v>1</v>
      </c>
      <c r="AN22" s="77">
        <f t="shared" ref="AN22:AN29" si="84">COUNTIF($G22:$N22,"27")</f>
        <v>1</v>
      </c>
      <c r="AO22" s="77">
        <f t="shared" ref="AO22:AO29" si="85">COUNTIF($G22:$N22,"26")</f>
        <v>0</v>
      </c>
      <c r="AP22" s="77">
        <f t="shared" ref="AP22:AP29" si="86">COUNTIF($G22:$N22,"25")</f>
        <v>0</v>
      </c>
      <c r="AQ22" s="77">
        <f t="shared" ref="AQ22:AQ29" si="87">COUNTIF($G22:$N22,"24")</f>
        <v>0</v>
      </c>
      <c r="AR22" s="77">
        <f t="shared" ref="AR22:AR29" si="88">COUNTIF($G22:$N22,"23")</f>
        <v>0</v>
      </c>
      <c r="AS22" s="77">
        <f t="shared" ref="AS22:AS29" si="89">COUNTIF($G22:$N22,"22")</f>
        <v>0</v>
      </c>
      <c r="AT22" s="77">
        <f t="shared" ref="AT22:AT29" si="90">COUNTIF($G22:$N22,"21")</f>
        <v>0</v>
      </c>
      <c r="AU22" s="77">
        <f t="shared" ref="AU22:AU29" si="91">COUNTIF($G22:$N22,"20")</f>
        <v>0</v>
      </c>
      <c r="AV22" s="77">
        <f t="shared" ref="AV22:AV29" si="92">COUNTIF($G22:$N22,"19")</f>
        <v>0</v>
      </c>
      <c r="AW22" s="77">
        <f t="shared" ref="AW22:AW29" si="93">COUNTIF($G22:$N22,"18")</f>
        <v>0</v>
      </c>
      <c r="AX22" s="77">
        <f t="shared" ref="AX22:AX29" si="94">COUNTIF($G22:$N22,"17")</f>
        <v>0</v>
      </c>
      <c r="AY22" s="77">
        <f t="shared" ref="AY22:AY29" si="95">COUNTIF($G22:$N22,"16")</f>
        <v>0</v>
      </c>
      <c r="AZ22" s="77">
        <f t="shared" ref="AZ22:AZ29" si="96">COUNTIF($G22:$N22,"15")</f>
        <v>0</v>
      </c>
      <c r="BA22" s="77">
        <f t="shared" ref="BA22:BA29" si="97">COUNTIF($G22:$N22,"14")</f>
        <v>0</v>
      </c>
      <c r="BB22" s="77">
        <f t="shared" ref="BB22:BB29" si="98">COUNTIF($G22:$N22,"13")</f>
        <v>0</v>
      </c>
      <c r="BC22" s="77">
        <f t="shared" ref="BC22:BC29" si="99">COUNTIF($G22:$N22,"12")</f>
        <v>0</v>
      </c>
      <c r="BD22" s="77">
        <f t="shared" ref="BD22:BD29" si="100">COUNTIF($G22:$N22,"11")</f>
        <v>0</v>
      </c>
      <c r="BE22" s="77">
        <f t="shared" ref="BE22:BE29" si="101">COUNTIF($G22:$N22,"10")</f>
        <v>0</v>
      </c>
      <c r="BF22" s="77">
        <f t="shared" ref="BF22:BF29" si="102">COUNTIF($G22:$N22,"9")</f>
        <v>0</v>
      </c>
      <c r="BG22" s="77">
        <f t="shared" ref="BG22:BG29" si="103">COUNTIF($G22:$N22,"8")</f>
        <v>0</v>
      </c>
      <c r="BH22" s="77">
        <f t="shared" ref="BH22:BH29" si="104">COUNTIF($G22:$N22,"7")</f>
        <v>0</v>
      </c>
      <c r="BI22" s="77">
        <f t="shared" ref="BI22:BI29" si="105">COUNTIF($G22:$N22,"6")</f>
        <v>0</v>
      </c>
      <c r="BJ22" s="77">
        <f t="shared" ref="BJ22:BJ29" si="106">COUNTIF($G22:$N22,"5")</f>
        <v>0</v>
      </c>
      <c r="BK22" s="77">
        <f t="shared" ref="BK22:BK29" si="107">COUNTIF($G22:$N22,"4")</f>
        <v>0</v>
      </c>
      <c r="BL22" s="77">
        <f t="shared" ref="BL22:BL29" si="108">COUNTIF($G22:$N22,"3")</f>
        <v>0</v>
      </c>
      <c r="BM22" s="77">
        <f t="shared" ref="BM22:BM29" si="109">COUNTIF($G22:$N22,"2")</f>
        <v>0</v>
      </c>
      <c r="BN22" s="77">
        <f t="shared" ref="BN22:BN29" si="110">COUNTIF($G22:$N22,"1")</f>
        <v>0</v>
      </c>
      <c r="BO22" s="78">
        <f t="shared" ref="BO22:BO29" si="111">COUNTIF($G22:$N22,"NOLL")</f>
        <v>0</v>
      </c>
      <c r="BP22" s="22"/>
      <c r="BQ22" s="22" t="str">
        <f t="shared" ref="BQ22:BQ29" si="112">IF(COUNTIF(G22:M22,"&gt;0")+COUNTIF(G22:M22,"x")&gt;3,"x","")</f>
        <v/>
      </c>
      <c r="BR22" s="22" t="str">
        <f t="shared" ref="BR22:BR29" si="113">IF(COUNTIF(G22:L22,"&gt;0")&gt;2,"x","")</f>
        <v/>
      </c>
      <c r="BS22" s="79">
        <f t="shared" si="57"/>
        <v>20</v>
      </c>
      <c r="BT22" s="22">
        <v>111.0</v>
      </c>
      <c r="BU22" s="22" t="s">
        <v>17</v>
      </c>
      <c r="BV22" s="22" t="s">
        <v>45</v>
      </c>
      <c r="BW22" s="22" t="s">
        <v>34</v>
      </c>
      <c r="BX22" s="22" t="s">
        <v>20</v>
      </c>
      <c r="BY22" s="22">
        <v>0.0</v>
      </c>
      <c r="BZ22" s="22">
        <v>0.0</v>
      </c>
      <c r="CA22" s="22">
        <v>0.0</v>
      </c>
      <c r="CB22" s="22">
        <v>0.0</v>
      </c>
      <c r="CC22" s="22">
        <v>27.0</v>
      </c>
      <c r="CD22" s="22">
        <v>26.0</v>
      </c>
      <c r="CE22" s="22">
        <v>28.0</v>
      </c>
      <c r="CF22" s="22">
        <v>28.0</v>
      </c>
      <c r="CG22" s="22">
        <v>0.0</v>
      </c>
      <c r="CH22" s="22">
        <v>0.0</v>
      </c>
      <c r="CI22" s="22">
        <v>109.0</v>
      </c>
      <c r="CJ22" s="22" t="s">
        <v>145</v>
      </c>
      <c r="CK22" s="22">
        <v>3.0</v>
      </c>
      <c r="CL22" s="22">
        <v>4.0</v>
      </c>
      <c r="CM22" s="22">
        <v>109.0</v>
      </c>
      <c r="CN22" s="22">
        <v>20.0</v>
      </c>
      <c r="CO22" s="22">
        <v>109.0</v>
      </c>
      <c r="CP22" s="22">
        <v>20.0</v>
      </c>
      <c r="CQ22" s="22">
        <v>109.0</v>
      </c>
      <c r="CR22" s="22">
        <v>20.0</v>
      </c>
      <c r="CS22" s="22">
        <v>0.0</v>
      </c>
      <c r="CT22" s="22">
        <v>0.0</v>
      </c>
      <c r="CU22" s="22">
        <v>0.0</v>
      </c>
      <c r="CV22" s="22">
        <v>0.0</v>
      </c>
      <c r="CW22" s="22">
        <v>0.0</v>
      </c>
      <c r="CX22" s="22">
        <v>0.0</v>
      </c>
      <c r="CY22" s="22">
        <v>0.0</v>
      </c>
      <c r="CZ22" s="22">
        <v>0.0</v>
      </c>
      <c r="DA22" s="22">
        <v>0.0</v>
      </c>
      <c r="DB22" s="22">
        <v>0.0</v>
      </c>
      <c r="DC22" s="22">
        <v>0.0</v>
      </c>
      <c r="DD22" s="22">
        <v>0.0</v>
      </c>
      <c r="DE22" s="22">
        <v>2.0</v>
      </c>
      <c r="DF22" s="22">
        <v>1.0</v>
      </c>
      <c r="DG22" s="22">
        <v>1.0</v>
      </c>
      <c r="DH22" s="22">
        <v>0.0</v>
      </c>
      <c r="DI22" s="22">
        <v>0.0</v>
      </c>
      <c r="DJ22" s="22">
        <v>0.0</v>
      </c>
      <c r="DK22" s="22">
        <v>0.0</v>
      </c>
      <c r="DL22" s="22">
        <v>0.0</v>
      </c>
      <c r="DM22" s="22">
        <v>0.0</v>
      </c>
      <c r="DN22" s="22">
        <v>0.0</v>
      </c>
      <c r="DO22" s="22">
        <v>0.0</v>
      </c>
      <c r="DP22" s="22">
        <v>0.0</v>
      </c>
      <c r="DQ22" s="22">
        <v>0.0</v>
      </c>
      <c r="DR22" s="22">
        <v>0.0</v>
      </c>
      <c r="DS22" s="22">
        <v>0.0</v>
      </c>
      <c r="DT22" s="22">
        <v>0.0</v>
      </c>
      <c r="DU22" s="22">
        <v>0.0</v>
      </c>
      <c r="DV22" s="22">
        <v>0.0</v>
      </c>
      <c r="DW22" s="22">
        <v>0.0</v>
      </c>
      <c r="DX22" s="22">
        <v>0.0</v>
      </c>
      <c r="DY22" s="22">
        <v>0.0</v>
      </c>
      <c r="DZ22" s="22">
        <v>0.0</v>
      </c>
      <c r="EA22" s="22">
        <v>0.0</v>
      </c>
      <c r="EB22" s="22">
        <v>0.0</v>
      </c>
      <c r="EC22" s="22">
        <v>0.0</v>
      </c>
      <c r="ED22" s="22">
        <v>0.0</v>
      </c>
      <c r="EE22" s="22">
        <v>0.0</v>
      </c>
      <c r="EF22" s="22">
        <v>0.0</v>
      </c>
      <c r="EG22" s="79">
        <f t="shared" si="58"/>
        <v>20</v>
      </c>
      <c r="EH22" s="22"/>
      <c r="EI22" s="22"/>
    </row>
    <row r="23" ht="18.75" customHeight="1">
      <c r="A23" s="80">
        <f t="shared" ref="A23:A29" si="114">IF(Q23&gt;0,VLOOKUP(B23,$BT$2:$EG$29,66,FALSE),"")</f>
        <v>20</v>
      </c>
      <c r="B23" s="19">
        <v>111.0</v>
      </c>
      <c r="C23" s="18" t="s">
        <v>17</v>
      </c>
      <c r="D23" s="18" t="s">
        <v>45</v>
      </c>
      <c r="E23" s="69" t="s">
        <v>34</v>
      </c>
      <c r="F23" s="69" t="s">
        <v>20</v>
      </c>
      <c r="G23" s="19">
        <v>0.0</v>
      </c>
      <c r="H23" s="19">
        <v>0.0</v>
      </c>
      <c r="I23" s="19">
        <v>0.0</v>
      </c>
      <c r="J23" s="19">
        <v>0.0</v>
      </c>
      <c r="K23" s="19">
        <v>27.0</v>
      </c>
      <c r="L23" s="19">
        <v>26.0</v>
      </c>
      <c r="M23" s="19">
        <v>28.0</v>
      </c>
      <c r="N23" s="19">
        <v>28.0</v>
      </c>
      <c r="O23" s="70">
        <f t="shared" si="59"/>
        <v>0</v>
      </c>
      <c r="P23" s="70">
        <f t="shared" si="60"/>
        <v>0</v>
      </c>
      <c r="Q23" s="71">
        <f t="shared" si="61"/>
        <v>109</v>
      </c>
      <c r="R23" s="21" t="str">
        <f t="shared" si="62"/>
        <v> </v>
      </c>
      <c r="S23" s="72">
        <f t="shared" si="63"/>
        <v>3</v>
      </c>
      <c r="T23" s="73">
        <f t="shared" si="64"/>
        <v>4</v>
      </c>
      <c r="U23" s="74">
        <f t="shared" si="65"/>
        <v>109</v>
      </c>
      <c r="V23" s="75">
        <f t="shared" si="66"/>
        <v>20</v>
      </c>
      <c r="W23" s="74">
        <f t="shared" si="67"/>
        <v>109</v>
      </c>
      <c r="X23" s="75">
        <f t="shared" si="68"/>
        <v>20</v>
      </c>
      <c r="Y23" s="74">
        <f t="shared" si="69"/>
        <v>109</v>
      </c>
      <c r="Z23" s="76">
        <f t="shared" si="70"/>
        <v>20</v>
      </c>
      <c r="AA23" s="77">
        <f t="shared" si="71"/>
        <v>0</v>
      </c>
      <c r="AB23" s="77">
        <f t="shared" si="72"/>
        <v>0</v>
      </c>
      <c r="AC23" s="77">
        <f t="shared" si="73"/>
        <v>0</v>
      </c>
      <c r="AD23" s="77">
        <f t="shared" si="74"/>
        <v>0</v>
      </c>
      <c r="AE23" s="77">
        <f t="shared" si="75"/>
        <v>0</v>
      </c>
      <c r="AF23" s="77">
        <f t="shared" si="76"/>
        <v>0</v>
      </c>
      <c r="AG23" s="77">
        <f t="shared" si="77"/>
        <v>0</v>
      </c>
      <c r="AH23" s="77">
        <f t="shared" si="78"/>
        <v>0</v>
      </c>
      <c r="AI23" s="77">
        <f t="shared" si="79"/>
        <v>0</v>
      </c>
      <c r="AJ23" s="77">
        <f t="shared" si="80"/>
        <v>0</v>
      </c>
      <c r="AK23" s="77">
        <f t="shared" si="81"/>
        <v>0</v>
      </c>
      <c r="AL23" s="77">
        <f t="shared" si="82"/>
        <v>0</v>
      </c>
      <c r="AM23" s="77">
        <f t="shared" si="83"/>
        <v>2</v>
      </c>
      <c r="AN23" s="77">
        <f t="shared" si="84"/>
        <v>1</v>
      </c>
      <c r="AO23" s="77">
        <f t="shared" si="85"/>
        <v>1</v>
      </c>
      <c r="AP23" s="77">
        <f t="shared" si="86"/>
        <v>0</v>
      </c>
      <c r="AQ23" s="77">
        <f t="shared" si="87"/>
        <v>0</v>
      </c>
      <c r="AR23" s="77">
        <f t="shared" si="88"/>
        <v>0</v>
      </c>
      <c r="AS23" s="77">
        <f t="shared" si="89"/>
        <v>0</v>
      </c>
      <c r="AT23" s="77">
        <f t="shared" si="90"/>
        <v>0</v>
      </c>
      <c r="AU23" s="77">
        <f t="shared" si="91"/>
        <v>0</v>
      </c>
      <c r="AV23" s="77">
        <f t="shared" si="92"/>
        <v>0</v>
      </c>
      <c r="AW23" s="77">
        <f t="shared" si="93"/>
        <v>0</v>
      </c>
      <c r="AX23" s="77">
        <f t="shared" si="94"/>
        <v>0</v>
      </c>
      <c r="AY23" s="77">
        <f t="shared" si="95"/>
        <v>0</v>
      </c>
      <c r="AZ23" s="77">
        <f t="shared" si="96"/>
        <v>0</v>
      </c>
      <c r="BA23" s="77">
        <f t="shared" si="97"/>
        <v>0</v>
      </c>
      <c r="BB23" s="77">
        <f t="shared" si="98"/>
        <v>0</v>
      </c>
      <c r="BC23" s="77">
        <f t="shared" si="99"/>
        <v>0</v>
      </c>
      <c r="BD23" s="77">
        <f t="shared" si="100"/>
        <v>0</v>
      </c>
      <c r="BE23" s="77">
        <f t="shared" si="101"/>
        <v>0</v>
      </c>
      <c r="BF23" s="77">
        <f t="shared" si="102"/>
        <v>0</v>
      </c>
      <c r="BG23" s="77">
        <f t="shared" si="103"/>
        <v>0</v>
      </c>
      <c r="BH23" s="77">
        <f t="shared" si="104"/>
        <v>0</v>
      </c>
      <c r="BI23" s="77">
        <f t="shared" si="105"/>
        <v>0</v>
      </c>
      <c r="BJ23" s="77">
        <f t="shared" si="106"/>
        <v>0</v>
      </c>
      <c r="BK23" s="77">
        <f t="shared" si="107"/>
        <v>0</v>
      </c>
      <c r="BL23" s="77">
        <f t="shared" si="108"/>
        <v>0</v>
      </c>
      <c r="BM23" s="77">
        <f t="shared" si="109"/>
        <v>0</v>
      </c>
      <c r="BN23" s="77">
        <f t="shared" si="110"/>
        <v>0</v>
      </c>
      <c r="BO23" s="78">
        <f t="shared" si="111"/>
        <v>0</v>
      </c>
      <c r="BP23" s="22"/>
      <c r="BQ23" s="22" t="str">
        <f t="shared" si="112"/>
        <v/>
      </c>
      <c r="BR23" s="22" t="str">
        <f t="shared" si="113"/>
        <v/>
      </c>
      <c r="BS23" s="79">
        <f t="shared" si="57"/>
        <v>21</v>
      </c>
      <c r="BT23" s="22">
        <v>103.0</v>
      </c>
      <c r="BU23" s="22" t="s">
        <v>146</v>
      </c>
      <c r="BV23" s="22" t="s">
        <v>147</v>
      </c>
      <c r="BW23" s="22" t="s">
        <v>34</v>
      </c>
      <c r="BX23" s="22" t="s">
        <v>20</v>
      </c>
      <c r="BY23" s="22">
        <v>0.0</v>
      </c>
      <c r="BZ23" s="22">
        <v>0.0</v>
      </c>
      <c r="CA23" s="22">
        <v>0.0</v>
      </c>
      <c r="CB23" s="22">
        <v>0.0</v>
      </c>
      <c r="CC23" s="22">
        <v>23.0</v>
      </c>
      <c r="CD23" s="22">
        <v>24.0</v>
      </c>
      <c r="CE23" s="22">
        <v>22.0</v>
      </c>
      <c r="CF23" s="22">
        <v>23.0</v>
      </c>
      <c r="CG23" s="22">
        <v>0.0</v>
      </c>
      <c r="CH23" s="22">
        <v>0.0</v>
      </c>
      <c r="CI23" s="22">
        <v>92.0</v>
      </c>
      <c r="CJ23" s="22" t="s">
        <v>145</v>
      </c>
      <c r="CK23" s="22">
        <v>3.0</v>
      </c>
      <c r="CL23" s="22">
        <v>4.0</v>
      </c>
      <c r="CM23" s="22">
        <v>92.0</v>
      </c>
      <c r="CN23" s="22">
        <v>21.0</v>
      </c>
      <c r="CO23" s="22">
        <v>92.0</v>
      </c>
      <c r="CP23" s="22">
        <v>21.0</v>
      </c>
      <c r="CQ23" s="22">
        <v>92.0</v>
      </c>
      <c r="CR23" s="22">
        <v>21.0</v>
      </c>
      <c r="CS23" s="22">
        <v>0.0</v>
      </c>
      <c r="CT23" s="22">
        <v>0.0</v>
      </c>
      <c r="CU23" s="22">
        <v>0.0</v>
      </c>
      <c r="CV23" s="22">
        <v>0.0</v>
      </c>
      <c r="CW23" s="22">
        <v>0.0</v>
      </c>
      <c r="CX23" s="22">
        <v>0.0</v>
      </c>
      <c r="CY23" s="22">
        <v>0.0</v>
      </c>
      <c r="CZ23" s="22">
        <v>0.0</v>
      </c>
      <c r="DA23" s="22">
        <v>0.0</v>
      </c>
      <c r="DB23" s="22">
        <v>0.0</v>
      </c>
      <c r="DC23" s="22">
        <v>0.0</v>
      </c>
      <c r="DD23" s="22">
        <v>0.0</v>
      </c>
      <c r="DE23" s="22">
        <v>0.0</v>
      </c>
      <c r="DF23" s="22">
        <v>0.0</v>
      </c>
      <c r="DG23" s="22">
        <v>0.0</v>
      </c>
      <c r="DH23" s="22">
        <v>0.0</v>
      </c>
      <c r="DI23" s="22">
        <v>1.0</v>
      </c>
      <c r="DJ23" s="22">
        <v>2.0</v>
      </c>
      <c r="DK23" s="22">
        <v>1.0</v>
      </c>
      <c r="DL23" s="22">
        <v>0.0</v>
      </c>
      <c r="DM23" s="22">
        <v>0.0</v>
      </c>
      <c r="DN23" s="22">
        <v>0.0</v>
      </c>
      <c r="DO23" s="22">
        <v>0.0</v>
      </c>
      <c r="DP23" s="22">
        <v>0.0</v>
      </c>
      <c r="DQ23" s="22">
        <v>0.0</v>
      </c>
      <c r="DR23" s="22">
        <v>0.0</v>
      </c>
      <c r="DS23" s="22">
        <v>0.0</v>
      </c>
      <c r="DT23" s="22">
        <v>0.0</v>
      </c>
      <c r="DU23" s="22">
        <v>0.0</v>
      </c>
      <c r="DV23" s="22">
        <v>0.0</v>
      </c>
      <c r="DW23" s="22">
        <v>0.0</v>
      </c>
      <c r="DX23" s="22">
        <v>0.0</v>
      </c>
      <c r="DY23" s="22">
        <v>0.0</v>
      </c>
      <c r="DZ23" s="22">
        <v>0.0</v>
      </c>
      <c r="EA23" s="22">
        <v>0.0</v>
      </c>
      <c r="EB23" s="22">
        <v>0.0</v>
      </c>
      <c r="EC23" s="22">
        <v>0.0</v>
      </c>
      <c r="ED23" s="22">
        <v>0.0</v>
      </c>
      <c r="EE23" s="22">
        <v>0.0</v>
      </c>
      <c r="EF23" s="22">
        <v>0.0</v>
      </c>
      <c r="EG23" s="79">
        <f t="shared" si="58"/>
        <v>21</v>
      </c>
      <c r="EH23" s="22"/>
      <c r="EI23" s="22"/>
    </row>
    <row r="24" ht="18.75" customHeight="1">
      <c r="A24" s="80">
        <f t="shared" si="114"/>
        <v>21</v>
      </c>
      <c r="B24" s="19">
        <v>103.0</v>
      </c>
      <c r="C24" s="18" t="s">
        <v>146</v>
      </c>
      <c r="D24" s="18" t="s">
        <v>147</v>
      </c>
      <c r="E24" s="69" t="s">
        <v>34</v>
      </c>
      <c r="F24" s="69" t="s">
        <v>20</v>
      </c>
      <c r="G24" s="19">
        <v>0.0</v>
      </c>
      <c r="H24" s="19">
        <v>0.0</v>
      </c>
      <c r="I24" s="19">
        <v>0.0</v>
      </c>
      <c r="J24" s="19">
        <v>0.0</v>
      </c>
      <c r="K24" s="19">
        <v>23.0</v>
      </c>
      <c r="L24" s="19">
        <v>24.0</v>
      </c>
      <c r="M24" s="19">
        <v>22.0</v>
      </c>
      <c r="N24" s="19">
        <v>23.0</v>
      </c>
      <c r="O24" s="70">
        <f t="shared" si="59"/>
        <v>0</v>
      </c>
      <c r="P24" s="70">
        <f t="shared" si="60"/>
        <v>0</v>
      </c>
      <c r="Q24" s="71">
        <f t="shared" si="61"/>
        <v>92</v>
      </c>
      <c r="R24" s="21" t="str">
        <f t="shared" si="62"/>
        <v> </v>
      </c>
      <c r="S24" s="72">
        <f t="shared" si="63"/>
        <v>3</v>
      </c>
      <c r="T24" s="73">
        <f t="shared" si="64"/>
        <v>4</v>
      </c>
      <c r="U24" s="74">
        <f t="shared" si="65"/>
        <v>92</v>
      </c>
      <c r="V24" s="75">
        <f t="shared" si="66"/>
        <v>21</v>
      </c>
      <c r="W24" s="74">
        <f t="shared" si="67"/>
        <v>92</v>
      </c>
      <c r="X24" s="75">
        <f t="shared" si="68"/>
        <v>21</v>
      </c>
      <c r="Y24" s="74">
        <f t="shared" si="69"/>
        <v>92</v>
      </c>
      <c r="Z24" s="76">
        <f t="shared" si="70"/>
        <v>21</v>
      </c>
      <c r="AA24" s="77">
        <f t="shared" si="71"/>
        <v>0</v>
      </c>
      <c r="AB24" s="77">
        <f t="shared" si="72"/>
        <v>0</v>
      </c>
      <c r="AC24" s="77">
        <f t="shared" si="73"/>
        <v>0</v>
      </c>
      <c r="AD24" s="77">
        <f t="shared" si="74"/>
        <v>0</v>
      </c>
      <c r="AE24" s="77">
        <f t="shared" si="75"/>
        <v>0</v>
      </c>
      <c r="AF24" s="77">
        <f t="shared" si="76"/>
        <v>0</v>
      </c>
      <c r="AG24" s="77">
        <f t="shared" si="77"/>
        <v>0</v>
      </c>
      <c r="AH24" s="77">
        <f t="shared" si="78"/>
        <v>0</v>
      </c>
      <c r="AI24" s="77">
        <f t="shared" si="79"/>
        <v>0</v>
      </c>
      <c r="AJ24" s="77">
        <f t="shared" si="80"/>
        <v>0</v>
      </c>
      <c r="AK24" s="77">
        <f t="shared" si="81"/>
        <v>0</v>
      </c>
      <c r="AL24" s="77">
        <f t="shared" si="82"/>
        <v>0</v>
      </c>
      <c r="AM24" s="77">
        <f t="shared" si="83"/>
        <v>0</v>
      </c>
      <c r="AN24" s="77">
        <f t="shared" si="84"/>
        <v>0</v>
      </c>
      <c r="AO24" s="77">
        <f t="shared" si="85"/>
        <v>0</v>
      </c>
      <c r="AP24" s="77">
        <f t="shared" si="86"/>
        <v>0</v>
      </c>
      <c r="AQ24" s="77">
        <f t="shared" si="87"/>
        <v>1</v>
      </c>
      <c r="AR24" s="77">
        <f t="shared" si="88"/>
        <v>2</v>
      </c>
      <c r="AS24" s="77">
        <f t="shared" si="89"/>
        <v>1</v>
      </c>
      <c r="AT24" s="77">
        <f t="shared" si="90"/>
        <v>0</v>
      </c>
      <c r="AU24" s="77">
        <f t="shared" si="91"/>
        <v>0</v>
      </c>
      <c r="AV24" s="77">
        <f t="shared" si="92"/>
        <v>0</v>
      </c>
      <c r="AW24" s="77">
        <f t="shared" si="93"/>
        <v>0</v>
      </c>
      <c r="AX24" s="77">
        <f t="shared" si="94"/>
        <v>0</v>
      </c>
      <c r="AY24" s="77">
        <f t="shared" si="95"/>
        <v>0</v>
      </c>
      <c r="AZ24" s="77">
        <f t="shared" si="96"/>
        <v>0</v>
      </c>
      <c r="BA24" s="77">
        <f t="shared" si="97"/>
        <v>0</v>
      </c>
      <c r="BB24" s="77">
        <f t="shared" si="98"/>
        <v>0</v>
      </c>
      <c r="BC24" s="77">
        <f t="shared" si="99"/>
        <v>0</v>
      </c>
      <c r="BD24" s="77">
        <f t="shared" si="100"/>
        <v>0</v>
      </c>
      <c r="BE24" s="77">
        <f t="shared" si="101"/>
        <v>0</v>
      </c>
      <c r="BF24" s="77">
        <f t="shared" si="102"/>
        <v>0</v>
      </c>
      <c r="BG24" s="77">
        <f t="shared" si="103"/>
        <v>0</v>
      </c>
      <c r="BH24" s="77">
        <f t="shared" si="104"/>
        <v>0</v>
      </c>
      <c r="BI24" s="77">
        <f t="shared" si="105"/>
        <v>0</v>
      </c>
      <c r="BJ24" s="77">
        <f t="shared" si="106"/>
        <v>0</v>
      </c>
      <c r="BK24" s="77">
        <f t="shared" si="107"/>
        <v>0</v>
      </c>
      <c r="BL24" s="77">
        <f t="shared" si="108"/>
        <v>0</v>
      </c>
      <c r="BM24" s="77">
        <f t="shared" si="109"/>
        <v>0</v>
      </c>
      <c r="BN24" s="77">
        <f t="shared" si="110"/>
        <v>0</v>
      </c>
      <c r="BO24" s="78">
        <f t="shared" si="111"/>
        <v>0</v>
      </c>
      <c r="BP24" s="22"/>
      <c r="BQ24" s="22" t="str">
        <f t="shared" si="112"/>
        <v/>
      </c>
      <c r="BR24" s="22" t="str">
        <f t="shared" si="113"/>
        <v/>
      </c>
      <c r="BS24" s="79">
        <f t="shared" si="57"/>
        <v>22</v>
      </c>
      <c r="BT24" s="22">
        <v>102.0</v>
      </c>
      <c r="BU24" s="22" t="s">
        <v>148</v>
      </c>
      <c r="BV24" s="22" t="s">
        <v>147</v>
      </c>
      <c r="BW24" s="22" t="s">
        <v>34</v>
      </c>
      <c r="BX24" s="22" t="s">
        <v>20</v>
      </c>
      <c r="BY24" s="22">
        <v>0.0</v>
      </c>
      <c r="BZ24" s="22">
        <v>0.0</v>
      </c>
      <c r="CA24" s="22">
        <v>0.0</v>
      </c>
      <c r="CB24" s="22">
        <v>0.0</v>
      </c>
      <c r="CC24" s="22">
        <v>24.0</v>
      </c>
      <c r="CD24" s="22">
        <v>20.0</v>
      </c>
      <c r="CE24" s="22">
        <v>24.0</v>
      </c>
      <c r="CF24" s="22">
        <v>19.0</v>
      </c>
      <c r="CG24" s="22">
        <v>0.0</v>
      </c>
      <c r="CH24" s="22">
        <v>0.0</v>
      </c>
      <c r="CI24" s="22">
        <v>87.0</v>
      </c>
      <c r="CJ24" s="22" t="s">
        <v>145</v>
      </c>
      <c r="CK24" s="22">
        <v>3.0</v>
      </c>
      <c r="CL24" s="22">
        <v>4.0</v>
      </c>
      <c r="CM24" s="22">
        <v>87.0</v>
      </c>
      <c r="CN24" s="22">
        <v>22.0</v>
      </c>
      <c r="CO24" s="22">
        <v>87.0</v>
      </c>
      <c r="CP24" s="22">
        <v>22.0</v>
      </c>
      <c r="CQ24" s="22">
        <v>87.0</v>
      </c>
      <c r="CR24" s="22">
        <v>22.0</v>
      </c>
      <c r="CS24" s="22">
        <v>0.0</v>
      </c>
      <c r="CT24" s="22">
        <v>0.0</v>
      </c>
      <c r="CU24" s="22">
        <v>0.0</v>
      </c>
      <c r="CV24" s="22">
        <v>0.0</v>
      </c>
      <c r="CW24" s="22">
        <v>0.0</v>
      </c>
      <c r="CX24" s="22">
        <v>0.0</v>
      </c>
      <c r="CY24" s="22">
        <v>0.0</v>
      </c>
      <c r="CZ24" s="22">
        <v>0.0</v>
      </c>
      <c r="DA24" s="22">
        <v>0.0</v>
      </c>
      <c r="DB24" s="22">
        <v>0.0</v>
      </c>
      <c r="DC24" s="22">
        <v>0.0</v>
      </c>
      <c r="DD24" s="22">
        <v>0.0</v>
      </c>
      <c r="DE24" s="22">
        <v>0.0</v>
      </c>
      <c r="DF24" s="22">
        <v>0.0</v>
      </c>
      <c r="DG24" s="22">
        <v>0.0</v>
      </c>
      <c r="DH24" s="22">
        <v>0.0</v>
      </c>
      <c r="DI24" s="22">
        <v>2.0</v>
      </c>
      <c r="DJ24" s="22">
        <v>0.0</v>
      </c>
      <c r="DK24" s="22">
        <v>0.0</v>
      </c>
      <c r="DL24" s="22">
        <v>0.0</v>
      </c>
      <c r="DM24" s="22">
        <v>1.0</v>
      </c>
      <c r="DN24" s="22">
        <v>1.0</v>
      </c>
      <c r="DO24" s="22">
        <v>0.0</v>
      </c>
      <c r="DP24" s="22">
        <v>0.0</v>
      </c>
      <c r="DQ24" s="22">
        <v>0.0</v>
      </c>
      <c r="DR24" s="22">
        <v>0.0</v>
      </c>
      <c r="DS24" s="22">
        <v>0.0</v>
      </c>
      <c r="DT24" s="22">
        <v>0.0</v>
      </c>
      <c r="DU24" s="22">
        <v>0.0</v>
      </c>
      <c r="DV24" s="22">
        <v>0.0</v>
      </c>
      <c r="DW24" s="22">
        <v>0.0</v>
      </c>
      <c r="DX24" s="22">
        <v>0.0</v>
      </c>
      <c r="DY24" s="22">
        <v>0.0</v>
      </c>
      <c r="DZ24" s="22">
        <v>0.0</v>
      </c>
      <c r="EA24" s="22">
        <v>0.0</v>
      </c>
      <c r="EB24" s="22">
        <v>0.0</v>
      </c>
      <c r="EC24" s="22">
        <v>0.0</v>
      </c>
      <c r="ED24" s="22">
        <v>0.0</v>
      </c>
      <c r="EE24" s="22">
        <v>0.0</v>
      </c>
      <c r="EF24" s="22">
        <v>0.0</v>
      </c>
      <c r="EG24" s="79">
        <f t="shared" si="58"/>
        <v>22</v>
      </c>
      <c r="EH24" s="22"/>
      <c r="EI24" s="22"/>
    </row>
    <row r="25" ht="18.75" customHeight="1">
      <c r="A25" s="80">
        <f t="shared" si="114"/>
        <v>22</v>
      </c>
      <c r="B25" s="19">
        <v>102.0</v>
      </c>
      <c r="C25" s="18" t="s">
        <v>148</v>
      </c>
      <c r="D25" s="18" t="s">
        <v>147</v>
      </c>
      <c r="E25" s="69" t="s">
        <v>34</v>
      </c>
      <c r="F25" s="69" t="s">
        <v>20</v>
      </c>
      <c r="G25" s="19">
        <v>0.0</v>
      </c>
      <c r="H25" s="19">
        <v>0.0</v>
      </c>
      <c r="I25" s="19">
        <v>0.0</v>
      </c>
      <c r="J25" s="19">
        <v>0.0</v>
      </c>
      <c r="K25" s="19">
        <v>24.0</v>
      </c>
      <c r="L25" s="19">
        <v>20.0</v>
      </c>
      <c r="M25" s="19">
        <v>24.0</v>
      </c>
      <c r="N25" s="19">
        <v>19.0</v>
      </c>
      <c r="O25" s="70">
        <f t="shared" si="59"/>
        <v>0</v>
      </c>
      <c r="P25" s="70">
        <f t="shared" si="60"/>
        <v>0</v>
      </c>
      <c r="Q25" s="71">
        <f t="shared" si="61"/>
        <v>87</v>
      </c>
      <c r="R25" s="21" t="str">
        <f t="shared" si="62"/>
        <v> </v>
      </c>
      <c r="S25" s="72">
        <f t="shared" si="63"/>
        <v>3</v>
      </c>
      <c r="T25" s="73">
        <f t="shared" si="64"/>
        <v>4</v>
      </c>
      <c r="U25" s="74">
        <f t="shared" si="65"/>
        <v>87</v>
      </c>
      <c r="V25" s="75">
        <f t="shared" si="66"/>
        <v>22</v>
      </c>
      <c r="W25" s="74">
        <f t="shared" si="67"/>
        <v>87</v>
      </c>
      <c r="X25" s="75">
        <f t="shared" si="68"/>
        <v>22</v>
      </c>
      <c r="Y25" s="74">
        <f t="shared" si="69"/>
        <v>87</v>
      </c>
      <c r="Z25" s="76">
        <f t="shared" si="70"/>
        <v>22</v>
      </c>
      <c r="AA25" s="77">
        <f t="shared" si="71"/>
        <v>0</v>
      </c>
      <c r="AB25" s="77">
        <f t="shared" si="72"/>
        <v>0</v>
      </c>
      <c r="AC25" s="77">
        <f t="shared" si="73"/>
        <v>0</v>
      </c>
      <c r="AD25" s="77">
        <f t="shared" si="74"/>
        <v>0</v>
      </c>
      <c r="AE25" s="77">
        <f t="shared" si="75"/>
        <v>0</v>
      </c>
      <c r="AF25" s="77">
        <f t="shared" si="76"/>
        <v>0</v>
      </c>
      <c r="AG25" s="77">
        <f t="shared" si="77"/>
        <v>0</v>
      </c>
      <c r="AH25" s="77">
        <f t="shared" si="78"/>
        <v>0</v>
      </c>
      <c r="AI25" s="77">
        <f t="shared" si="79"/>
        <v>0</v>
      </c>
      <c r="AJ25" s="77">
        <f t="shared" si="80"/>
        <v>0</v>
      </c>
      <c r="AK25" s="77">
        <f t="shared" si="81"/>
        <v>0</v>
      </c>
      <c r="AL25" s="77">
        <f t="shared" si="82"/>
        <v>0</v>
      </c>
      <c r="AM25" s="77">
        <f t="shared" si="83"/>
        <v>0</v>
      </c>
      <c r="AN25" s="77">
        <f t="shared" si="84"/>
        <v>0</v>
      </c>
      <c r="AO25" s="77">
        <f t="shared" si="85"/>
        <v>0</v>
      </c>
      <c r="AP25" s="77">
        <f t="shared" si="86"/>
        <v>0</v>
      </c>
      <c r="AQ25" s="77">
        <f t="shared" si="87"/>
        <v>2</v>
      </c>
      <c r="AR25" s="77">
        <f t="shared" si="88"/>
        <v>0</v>
      </c>
      <c r="AS25" s="77">
        <f t="shared" si="89"/>
        <v>0</v>
      </c>
      <c r="AT25" s="77">
        <f t="shared" si="90"/>
        <v>0</v>
      </c>
      <c r="AU25" s="77">
        <f t="shared" si="91"/>
        <v>1</v>
      </c>
      <c r="AV25" s="77">
        <f t="shared" si="92"/>
        <v>1</v>
      </c>
      <c r="AW25" s="77">
        <f t="shared" si="93"/>
        <v>0</v>
      </c>
      <c r="AX25" s="77">
        <f t="shared" si="94"/>
        <v>0</v>
      </c>
      <c r="AY25" s="77">
        <f t="shared" si="95"/>
        <v>0</v>
      </c>
      <c r="AZ25" s="77">
        <f t="shared" si="96"/>
        <v>0</v>
      </c>
      <c r="BA25" s="77">
        <f t="shared" si="97"/>
        <v>0</v>
      </c>
      <c r="BB25" s="77">
        <f t="shared" si="98"/>
        <v>0</v>
      </c>
      <c r="BC25" s="77">
        <f t="shared" si="99"/>
        <v>0</v>
      </c>
      <c r="BD25" s="77">
        <f t="shared" si="100"/>
        <v>0</v>
      </c>
      <c r="BE25" s="77">
        <f t="shared" si="101"/>
        <v>0</v>
      </c>
      <c r="BF25" s="77">
        <f t="shared" si="102"/>
        <v>0</v>
      </c>
      <c r="BG25" s="77">
        <f t="shared" si="103"/>
        <v>0</v>
      </c>
      <c r="BH25" s="77">
        <f t="shared" si="104"/>
        <v>0</v>
      </c>
      <c r="BI25" s="77">
        <f t="shared" si="105"/>
        <v>0</v>
      </c>
      <c r="BJ25" s="77">
        <f t="shared" si="106"/>
        <v>0</v>
      </c>
      <c r="BK25" s="77">
        <f t="shared" si="107"/>
        <v>0</v>
      </c>
      <c r="BL25" s="77">
        <f t="shared" si="108"/>
        <v>0</v>
      </c>
      <c r="BM25" s="77">
        <f t="shared" si="109"/>
        <v>0</v>
      </c>
      <c r="BN25" s="77">
        <f t="shared" si="110"/>
        <v>0</v>
      </c>
      <c r="BO25" s="78">
        <f t="shared" si="111"/>
        <v>0</v>
      </c>
      <c r="BP25" s="22"/>
      <c r="BQ25" s="22" t="str">
        <f t="shared" si="112"/>
        <v/>
      </c>
      <c r="BR25" s="22" t="str">
        <f t="shared" si="113"/>
        <v/>
      </c>
      <c r="BS25" s="79">
        <f t="shared" si="57"/>
        <v>23</v>
      </c>
      <c r="BT25" s="22">
        <v>43.0</v>
      </c>
      <c r="BU25" s="22" t="s">
        <v>149</v>
      </c>
      <c r="BV25" s="22" t="s">
        <v>150</v>
      </c>
      <c r="BW25" s="22" t="s">
        <v>122</v>
      </c>
      <c r="BX25" s="22" t="s">
        <v>123</v>
      </c>
      <c r="BY25" s="22">
        <v>0.0</v>
      </c>
      <c r="BZ25" s="22">
        <v>0.0</v>
      </c>
      <c r="CA25" s="22">
        <v>0.0</v>
      </c>
      <c r="CB25" s="22">
        <v>32.0</v>
      </c>
      <c r="CC25" s="22">
        <v>0.0</v>
      </c>
      <c r="CD25" s="22">
        <v>0.0</v>
      </c>
      <c r="CE25" s="22">
        <v>0.0</v>
      </c>
      <c r="CF25" s="22">
        <v>0.0</v>
      </c>
      <c r="CG25" s="22">
        <v>0.0</v>
      </c>
      <c r="CH25" s="22">
        <v>0.0</v>
      </c>
      <c r="CI25" s="22">
        <v>32.0</v>
      </c>
      <c r="CJ25" s="22" t="s">
        <v>145</v>
      </c>
      <c r="CK25" s="22">
        <v>1.0</v>
      </c>
      <c r="CL25" s="22">
        <v>1.0</v>
      </c>
      <c r="CM25" s="22">
        <v>32.0</v>
      </c>
      <c r="CN25" s="22">
        <v>23.0</v>
      </c>
      <c r="CO25" s="22">
        <v>32.0</v>
      </c>
      <c r="CP25" s="22">
        <v>23.0</v>
      </c>
      <c r="CQ25" s="22">
        <v>32.0</v>
      </c>
      <c r="CR25" s="22">
        <v>23.0</v>
      </c>
      <c r="CS25" s="22">
        <v>0.0</v>
      </c>
      <c r="CT25" s="22">
        <v>0.0</v>
      </c>
      <c r="CU25" s="22">
        <v>0.0</v>
      </c>
      <c r="CV25" s="22">
        <v>0.0</v>
      </c>
      <c r="CW25" s="22">
        <v>0.0</v>
      </c>
      <c r="CX25" s="22">
        <v>0.0</v>
      </c>
      <c r="CY25" s="22">
        <v>0.0</v>
      </c>
      <c r="CZ25" s="22">
        <v>0.0</v>
      </c>
      <c r="DA25" s="22">
        <v>1.0</v>
      </c>
      <c r="DB25" s="22">
        <v>0.0</v>
      </c>
      <c r="DC25" s="22">
        <v>0.0</v>
      </c>
      <c r="DD25" s="22">
        <v>0.0</v>
      </c>
      <c r="DE25" s="22">
        <v>0.0</v>
      </c>
      <c r="DF25" s="22">
        <v>0.0</v>
      </c>
      <c r="DG25" s="22">
        <v>0.0</v>
      </c>
      <c r="DH25" s="22">
        <v>0.0</v>
      </c>
      <c r="DI25" s="22">
        <v>0.0</v>
      </c>
      <c r="DJ25" s="22">
        <v>0.0</v>
      </c>
      <c r="DK25" s="22">
        <v>0.0</v>
      </c>
      <c r="DL25" s="22">
        <v>0.0</v>
      </c>
      <c r="DM25" s="22">
        <v>0.0</v>
      </c>
      <c r="DN25" s="22">
        <v>0.0</v>
      </c>
      <c r="DO25" s="22">
        <v>0.0</v>
      </c>
      <c r="DP25" s="22">
        <v>0.0</v>
      </c>
      <c r="DQ25" s="22">
        <v>0.0</v>
      </c>
      <c r="DR25" s="22">
        <v>0.0</v>
      </c>
      <c r="DS25" s="22">
        <v>0.0</v>
      </c>
      <c r="DT25" s="22">
        <v>0.0</v>
      </c>
      <c r="DU25" s="22">
        <v>0.0</v>
      </c>
      <c r="DV25" s="22">
        <v>0.0</v>
      </c>
      <c r="DW25" s="22">
        <v>0.0</v>
      </c>
      <c r="DX25" s="22">
        <v>0.0</v>
      </c>
      <c r="DY25" s="22">
        <v>0.0</v>
      </c>
      <c r="DZ25" s="22">
        <v>0.0</v>
      </c>
      <c r="EA25" s="22">
        <v>0.0</v>
      </c>
      <c r="EB25" s="22">
        <v>0.0</v>
      </c>
      <c r="EC25" s="22">
        <v>0.0</v>
      </c>
      <c r="ED25" s="22">
        <v>0.0</v>
      </c>
      <c r="EE25" s="22">
        <v>0.0</v>
      </c>
      <c r="EF25" s="22">
        <v>0.0</v>
      </c>
      <c r="EG25" s="79">
        <f t="shared" si="58"/>
        <v>23</v>
      </c>
      <c r="EH25" s="22"/>
      <c r="EI25" s="22"/>
    </row>
    <row r="26" ht="18.75" customHeight="1">
      <c r="A26" s="80">
        <f t="shared" si="114"/>
        <v>23</v>
      </c>
      <c r="B26" s="19">
        <v>43.0</v>
      </c>
      <c r="C26" s="18" t="s">
        <v>149</v>
      </c>
      <c r="D26" s="18" t="s">
        <v>150</v>
      </c>
      <c r="E26" s="69" t="s">
        <v>122</v>
      </c>
      <c r="F26" s="69" t="s">
        <v>123</v>
      </c>
      <c r="G26" s="19">
        <v>0.0</v>
      </c>
      <c r="H26" s="19">
        <v>0.0</v>
      </c>
      <c r="I26" s="19">
        <v>0.0</v>
      </c>
      <c r="J26" s="19">
        <v>32.0</v>
      </c>
      <c r="K26" s="19">
        <v>0.0</v>
      </c>
      <c r="L26" s="19">
        <v>0.0</v>
      </c>
      <c r="M26" s="19">
        <v>0.0</v>
      </c>
      <c r="N26" s="19">
        <v>0.0</v>
      </c>
      <c r="O26" s="70">
        <f t="shared" si="59"/>
        <v>0</v>
      </c>
      <c r="P26" s="70">
        <f t="shared" si="60"/>
        <v>0</v>
      </c>
      <c r="Q26" s="71">
        <f t="shared" si="61"/>
        <v>32</v>
      </c>
      <c r="R26" s="21" t="str">
        <f t="shared" si="62"/>
        <v> </v>
      </c>
      <c r="S26" s="72">
        <f t="shared" si="63"/>
        <v>1</v>
      </c>
      <c r="T26" s="73">
        <f t="shared" si="64"/>
        <v>1</v>
      </c>
      <c r="U26" s="74">
        <f t="shared" si="65"/>
        <v>32</v>
      </c>
      <c r="V26" s="75">
        <f t="shared" si="66"/>
        <v>23</v>
      </c>
      <c r="W26" s="74">
        <f t="shared" si="67"/>
        <v>32</v>
      </c>
      <c r="X26" s="75">
        <f t="shared" si="68"/>
        <v>23</v>
      </c>
      <c r="Y26" s="74">
        <f t="shared" si="69"/>
        <v>32</v>
      </c>
      <c r="Z26" s="76">
        <f t="shared" si="70"/>
        <v>23</v>
      </c>
      <c r="AA26" s="77">
        <f t="shared" si="71"/>
        <v>0</v>
      </c>
      <c r="AB26" s="77">
        <f t="shared" si="72"/>
        <v>0</v>
      </c>
      <c r="AC26" s="77">
        <f t="shared" si="73"/>
        <v>0</v>
      </c>
      <c r="AD26" s="77">
        <f t="shared" si="74"/>
        <v>0</v>
      </c>
      <c r="AE26" s="77">
        <f t="shared" si="75"/>
        <v>0</v>
      </c>
      <c r="AF26" s="77">
        <f t="shared" si="76"/>
        <v>0</v>
      </c>
      <c r="AG26" s="77">
        <f t="shared" si="77"/>
        <v>0</v>
      </c>
      <c r="AH26" s="77">
        <f t="shared" si="78"/>
        <v>0</v>
      </c>
      <c r="AI26" s="77">
        <f t="shared" si="79"/>
        <v>1</v>
      </c>
      <c r="AJ26" s="77">
        <f t="shared" si="80"/>
        <v>0</v>
      </c>
      <c r="AK26" s="77">
        <f t="shared" si="81"/>
        <v>0</v>
      </c>
      <c r="AL26" s="77">
        <f t="shared" si="82"/>
        <v>0</v>
      </c>
      <c r="AM26" s="77">
        <f t="shared" si="83"/>
        <v>0</v>
      </c>
      <c r="AN26" s="77">
        <f t="shared" si="84"/>
        <v>0</v>
      </c>
      <c r="AO26" s="77">
        <f t="shared" si="85"/>
        <v>0</v>
      </c>
      <c r="AP26" s="77">
        <f t="shared" si="86"/>
        <v>0</v>
      </c>
      <c r="AQ26" s="77">
        <f t="shared" si="87"/>
        <v>0</v>
      </c>
      <c r="AR26" s="77">
        <f t="shared" si="88"/>
        <v>0</v>
      </c>
      <c r="AS26" s="77">
        <f t="shared" si="89"/>
        <v>0</v>
      </c>
      <c r="AT26" s="77">
        <f t="shared" si="90"/>
        <v>0</v>
      </c>
      <c r="AU26" s="77">
        <f t="shared" si="91"/>
        <v>0</v>
      </c>
      <c r="AV26" s="77">
        <f t="shared" si="92"/>
        <v>0</v>
      </c>
      <c r="AW26" s="77">
        <f t="shared" si="93"/>
        <v>0</v>
      </c>
      <c r="AX26" s="77">
        <f t="shared" si="94"/>
        <v>0</v>
      </c>
      <c r="AY26" s="77">
        <f t="shared" si="95"/>
        <v>0</v>
      </c>
      <c r="AZ26" s="77">
        <f t="shared" si="96"/>
        <v>0</v>
      </c>
      <c r="BA26" s="77">
        <f t="shared" si="97"/>
        <v>0</v>
      </c>
      <c r="BB26" s="77">
        <f t="shared" si="98"/>
        <v>0</v>
      </c>
      <c r="BC26" s="77">
        <f t="shared" si="99"/>
        <v>0</v>
      </c>
      <c r="BD26" s="77">
        <f t="shared" si="100"/>
        <v>0</v>
      </c>
      <c r="BE26" s="77">
        <f t="shared" si="101"/>
        <v>0</v>
      </c>
      <c r="BF26" s="77">
        <f t="shared" si="102"/>
        <v>0</v>
      </c>
      <c r="BG26" s="77">
        <f t="shared" si="103"/>
        <v>0</v>
      </c>
      <c r="BH26" s="77">
        <f t="shared" si="104"/>
        <v>0</v>
      </c>
      <c r="BI26" s="77">
        <f t="shared" si="105"/>
        <v>0</v>
      </c>
      <c r="BJ26" s="77">
        <f t="shared" si="106"/>
        <v>0</v>
      </c>
      <c r="BK26" s="77">
        <f t="shared" si="107"/>
        <v>0</v>
      </c>
      <c r="BL26" s="77">
        <f t="shared" si="108"/>
        <v>0</v>
      </c>
      <c r="BM26" s="77">
        <f t="shared" si="109"/>
        <v>0</v>
      </c>
      <c r="BN26" s="77">
        <f t="shared" si="110"/>
        <v>0</v>
      </c>
      <c r="BO26" s="78">
        <f t="shared" si="111"/>
        <v>0</v>
      </c>
      <c r="BP26" s="22"/>
      <c r="BQ26" s="22" t="str">
        <f t="shared" si="112"/>
        <v/>
      </c>
      <c r="BR26" s="22" t="str">
        <f t="shared" si="113"/>
        <v/>
      </c>
      <c r="BS26" s="79">
        <f t="shared" si="57"/>
        <v>24</v>
      </c>
      <c r="BT26" s="22">
        <v>87.0</v>
      </c>
      <c r="BU26" s="22" t="s">
        <v>110</v>
      </c>
      <c r="BV26" s="22" t="s">
        <v>114</v>
      </c>
      <c r="BW26" s="22" t="s">
        <v>34</v>
      </c>
      <c r="BX26" s="22" t="s">
        <v>20</v>
      </c>
      <c r="BY26" s="22">
        <v>0.0</v>
      </c>
      <c r="BZ26" s="22">
        <v>0.0</v>
      </c>
      <c r="CA26" s="22">
        <v>25.0</v>
      </c>
      <c r="CB26" s="22">
        <v>0.0</v>
      </c>
      <c r="CC26" s="22">
        <v>0.0</v>
      </c>
      <c r="CD26" s="22">
        <v>0.0</v>
      </c>
      <c r="CE26" s="22">
        <v>0.0</v>
      </c>
      <c r="CF26" s="22">
        <v>0.0</v>
      </c>
      <c r="CG26" s="22">
        <v>0.0</v>
      </c>
      <c r="CH26" s="22">
        <v>0.0</v>
      </c>
      <c r="CI26" s="22">
        <v>25.0</v>
      </c>
      <c r="CJ26" s="22" t="s">
        <v>145</v>
      </c>
      <c r="CK26" s="22">
        <v>1.0</v>
      </c>
      <c r="CL26" s="22">
        <v>1.0</v>
      </c>
      <c r="CM26" s="22">
        <v>25.0</v>
      </c>
      <c r="CN26" s="22">
        <v>24.0</v>
      </c>
      <c r="CO26" s="22">
        <v>25.0</v>
      </c>
      <c r="CP26" s="22">
        <v>24.0</v>
      </c>
      <c r="CQ26" s="22">
        <v>25.0</v>
      </c>
      <c r="CR26" s="22">
        <v>24.0</v>
      </c>
      <c r="CS26" s="22">
        <v>0.0</v>
      </c>
      <c r="CT26" s="22">
        <v>0.0</v>
      </c>
      <c r="CU26" s="22">
        <v>0.0</v>
      </c>
      <c r="CV26" s="22">
        <v>0.0</v>
      </c>
      <c r="CW26" s="22">
        <v>0.0</v>
      </c>
      <c r="CX26" s="22">
        <v>0.0</v>
      </c>
      <c r="CY26" s="22">
        <v>0.0</v>
      </c>
      <c r="CZ26" s="22">
        <v>0.0</v>
      </c>
      <c r="DA26" s="22">
        <v>0.0</v>
      </c>
      <c r="DB26" s="22">
        <v>0.0</v>
      </c>
      <c r="DC26" s="22">
        <v>0.0</v>
      </c>
      <c r="DD26" s="22">
        <v>0.0</v>
      </c>
      <c r="DE26" s="22">
        <v>0.0</v>
      </c>
      <c r="DF26" s="22">
        <v>0.0</v>
      </c>
      <c r="DG26" s="22">
        <v>0.0</v>
      </c>
      <c r="DH26" s="22">
        <v>1.0</v>
      </c>
      <c r="DI26" s="22">
        <v>0.0</v>
      </c>
      <c r="DJ26" s="22">
        <v>0.0</v>
      </c>
      <c r="DK26" s="22">
        <v>0.0</v>
      </c>
      <c r="DL26" s="22">
        <v>0.0</v>
      </c>
      <c r="DM26" s="22">
        <v>0.0</v>
      </c>
      <c r="DN26" s="22">
        <v>0.0</v>
      </c>
      <c r="DO26" s="22">
        <v>0.0</v>
      </c>
      <c r="DP26" s="22">
        <v>0.0</v>
      </c>
      <c r="DQ26" s="22">
        <v>0.0</v>
      </c>
      <c r="DR26" s="22">
        <v>0.0</v>
      </c>
      <c r="DS26" s="22">
        <v>0.0</v>
      </c>
      <c r="DT26" s="22">
        <v>0.0</v>
      </c>
      <c r="DU26" s="22">
        <v>0.0</v>
      </c>
      <c r="DV26" s="22">
        <v>0.0</v>
      </c>
      <c r="DW26" s="22">
        <v>0.0</v>
      </c>
      <c r="DX26" s="22">
        <v>0.0</v>
      </c>
      <c r="DY26" s="22">
        <v>0.0</v>
      </c>
      <c r="DZ26" s="22">
        <v>0.0</v>
      </c>
      <c r="EA26" s="22">
        <v>0.0</v>
      </c>
      <c r="EB26" s="22">
        <v>0.0</v>
      </c>
      <c r="EC26" s="22">
        <v>0.0</v>
      </c>
      <c r="ED26" s="22">
        <v>0.0</v>
      </c>
      <c r="EE26" s="22">
        <v>0.0</v>
      </c>
      <c r="EF26" s="22">
        <v>0.0</v>
      </c>
      <c r="EG26" s="79">
        <f t="shared" si="58"/>
        <v>24</v>
      </c>
      <c r="EH26" s="22"/>
      <c r="EI26" s="22"/>
    </row>
    <row r="27" ht="18.75" customHeight="1">
      <c r="A27" s="80">
        <f t="shared" si="114"/>
        <v>24</v>
      </c>
      <c r="B27" s="19">
        <v>87.0</v>
      </c>
      <c r="C27" s="18" t="s">
        <v>110</v>
      </c>
      <c r="D27" s="18" t="s">
        <v>114</v>
      </c>
      <c r="E27" s="69" t="s">
        <v>34</v>
      </c>
      <c r="F27" s="69" t="s">
        <v>20</v>
      </c>
      <c r="G27" s="19">
        <v>0.0</v>
      </c>
      <c r="H27" s="19">
        <v>0.0</v>
      </c>
      <c r="I27" s="19">
        <v>25.0</v>
      </c>
      <c r="J27" s="19">
        <v>0.0</v>
      </c>
      <c r="K27" s="19">
        <v>0.0</v>
      </c>
      <c r="L27" s="19">
        <v>0.0</v>
      </c>
      <c r="M27" s="19">
        <v>0.0</v>
      </c>
      <c r="N27" s="19">
        <v>0.0</v>
      </c>
      <c r="O27" s="70">
        <f t="shared" si="59"/>
        <v>0</v>
      </c>
      <c r="P27" s="70">
        <f t="shared" si="60"/>
        <v>0</v>
      </c>
      <c r="Q27" s="71">
        <f t="shared" si="61"/>
        <v>25</v>
      </c>
      <c r="R27" s="21" t="str">
        <f t="shared" si="62"/>
        <v> </v>
      </c>
      <c r="S27" s="72">
        <f t="shared" si="63"/>
        <v>1</v>
      </c>
      <c r="T27" s="73">
        <f t="shared" si="64"/>
        <v>1</v>
      </c>
      <c r="U27" s="74">
        <f t="shared" si="65"/>
        <v>25</v>
      </c>
      <c r="V27" s="75">
        <f t="shared" si="66"/>
        <v>24</v>
      </c>
      <c r="W27" s="74">
        <f t="shared" si="67"/>
        <v>25</v>
      </c>
      <c r="X27" s="75">
        <f t="shared" si="68"/>
        <v>24</v>
      </c>
      <c r="Y27" s="74">
        <f t="shared" si="69"/>
        <v>25</v>
      </c>
      <c r="Z27" s="76">
        <f t="shared" si="70"/>
        <v>24</v>
      </c>
      <c r="AA27" s="77">
        <f t="shared" si="71"/>
        <v>0</v>
      </c>
      <c r="AB27" s="77">
        <f t="shared" si="72"/>
        <v>0</v>
      </c>
      <c r="AC27" s="77">
        <f t="shared" si="73"/>
        <v>0</v>
      </c>
      <c r="AD27" s="77">
        <f t="shared" si="74"/>
        <v>0</v>
      </c>
      <c r="AE27" s="77">
        <f t="shared" si="75"/>
        <v>0</v>
      </c>
      <c r="AF27" s="77">
        <f t="shared" si="76"/>
        <v>0</v>
      </c>
      <c r="AG27" s="77">
        <f t="shared" si="77"/>
        <v>0</v>
      </c>
      <c r="AH27" s="77">
        <f t="shared" si="78"/>
        <v>0</v>
      </c>
      <c r="AI27" s="77">
        <f t="shared" si="79"/>
        <v>0</v>
      </c>
      <c r="AJ27" s="77">
        <f t="shared" si="80"/>
        <v>0</v>
      </c>
      <c r="AK27" s="77">
        <f t="shared" si="81"/>
        <v>0</v>
      </c>
      <c r="AL27" s="77">
        <f t="shared" si="82"/>
        <v>0</v>
      </c>
      <c r="AM27" s="77">
        <f t="shared" si="83"/>
        <v>0</v>
      </c>
      <c r="AN27" s="77">
        <f t="shared" si="84"/>
        <v>0</v>
      </c>
      <c r="AO27" s="77">
        <f t="shared" si="85"/>
        <v>0</v>
      </c>
      <c r="AP27" s="77">
        <f t="shared" si="86"/>
        <v>1</v>
      </c>
      <c r="AQ27" s="77">
        <f t="shared" si="87"/>
        <v>0</v>
      </c>
      <c r="AR27" s="77">
        <f t="shared" si="88"/>
        <v>0</v>
      </c>
      <c r="AS27" s="77">
        <f t="shared" si="89"/>
        <v>0</v>
      </c>
      <c r="AT27" s="77">
        <f t="shared" si="90"/>
        <v>0</v>
      </c>
      <c r="AU27" s="77">
        <f t="shared" si="91"/>
        <v>0</v>
      </c>
      <c r="AV27" s="77">
        <f t="shared" si="92"/>
        <v>0</v>
      </c>
      <c r="AW27" s="77">
        <f t="shared" si="93"/>
        <v>0</v>
      </c>
      <c r="AX27" s="77">
        <f t="shared" si="94"/>
        <v>0</v>
      </c>
      <c r="AY27" s="77">
        <f t="shared" si="95"/>
        <v>0</v>
      </c>
      <c r="AZ27" s="77">
        <f t="shared" si="96"/>
        <v>0</v>
      </c>
      <c r="BA27" s="77">
        <f t="shared" si="97"/>
        <v>0</v>
      </c>
      <c r="BB27" s="77">
        <f t="shared" si="98"/>
        <v>0</v>
      </c>
      <c r="BC27" s="77">
        <f t="shared" si="99"/>
        <v>0</v>
      </c>
      <c r="BD27" s="77">
        <f t="shared" si="100"/>
        <v>0</v>
      </c>
      <c r="BE27" s="77">
        <f t="shared" si="101"/>
        <v>0</v>
      </c>
      <c r="BF27" s="77">
        <f t="shared" si="102"/>
        <v>0</v>
      </c>
      <c r="BG27" s="77">
        <f t="shared" si="103"/>
        <v>0</v>
      </c>
      <c r="BH27" s="77">
        <f t="shared" si="104"/>
        <v>0</v>
      </c>
      <c r="BI27" s="77">
        <f t="shared" si="105"/>
        <v>0</v>
      </c>
      <c r="BJ27" s="77">
        <f t="shared" si="106"/>
        <v>0</v>
      </c>
      <c r="BK27" s="77">
        <f t="shared" si="107"/>
        <v>0</v>
      </c>
      <c r="BL27" s="77">
        <f t="shared" si="108"/>
        <v>0</v>
      </c>
      <c r="BM27" s="77">
        <f t="shared" si="109"/>
        <v>0</v>
      </c>
      <c r="BN27" s="77">
        <f t="shared" si="110"/>
        <v>0</v>
      </c>
      <c r="BO27" s="78">
        <f t="shared" si="111"/>
        <v>0</v>
      </c>
      <c r="BP27" s="22"/>
      <c r="BQ27" s="22" t="str">
        <f t="shared" si="112"/>
        <v/>
      </c>
      <c r="BR27" s="22" t="str">
        <f t="shared" si="113"/>
        <v/>
      </c>
      <c r="BS27" s="79">
        <f t="shared" si="57"/>
        <v>25</v>
      </c>
      <c r="BT27" s="22">
        <v>104.0</v>
      </c>
      <c r="BU27" s="22" t="s">
        <v>151</v>
      </c>
      <c r="BV27" s="22" t="s">
        <v>152</v>
      </c>
      <c r="BW27" s="22" t="s">
        <v>122</v>
      </c>
      <c r="BX27" s="22" t="s">
        <v>123</v>
      </c>
      <c r="BY27" s="22">
        <v>0.0</v>
      </c>
      <c r="BZ27" s="22">
        <v>0.0</v>
      </c>
      <c r="CA27" s="22">
        <v>0.0</v>
      </c>
      <c r="CB27" s="22">
        <v>24.0</v>
      </c>
      <c r="CC27" s="22">
        <v>0.0</v>
      </c>
      <c r="CD27" s="22">
        <v>0.0</v>
      </c>
      <c r="CE27" s="22">
        <v>0.0</v>
      </c>
      <c r="CF27" s="22">
        <v>0.0</v>
      </c>
      <c r="CG27" s="22">
        <v>0.0</v>
      </c>
      <c r="CH27" s="22">
        <v>0.0</v>
      </c>
      <c r="CI27" s="22">
        <v>24.0</v>
      </c>
      <c r="CJ27" s="22" t="s">
        <v>145</v>
      </c>
      <c r="CK27" s="22">
        <v>1.0</v>
      </c>
      <c r="CL27" s="22">
        <v>1.0</v>
      </c>
      <c r="CM27" s="22">
        <v>24.0</v>
      </c>
      <c r="CN27" s="22">
        <v>25.0</v>
      </c>
      <c r="CO27" s="22">
        <v>24.0</v>
      </c>
      <c r="CP27" s="22">
        <v>25.0</v>
      </c>
      <c r="CQ27" s="22">
        <v>24.0</v>
      </c>
      <c r="CR27" s="22">
        <v>25.0</v>
      </c>
      <c r="CS27" s="22">
        <v>0.0</v>
      </c>
      <c r="CT27" s="22">
        <v>0.0</v>
      </c>
      <c r="CU27" s="22">
        <v>0.0</v>
      </c>
      <c r="CV27" s="22">
        <v>0.0</v>
      </c>
      <c r="CW27" s="22">
        <v>0.0</v>
      </c>
      <c r="CX27" s="22">
        <v>0.0</v>
      </c>
      <c r="CY27" s="22">
        <v>0.0</v>
      </c>
      <c r="CZ27" s="22">
        <v>0.0</v>
      </c>
      <c r="DA27" s="22">
        <v>0.0</v>
      </c>
      <c r="DB27" s="22">
        <v>0.0</v>
      </c>
      <c r="DC27" s="22">
        <v>0.0</v>
      </c>
      <c r="DD27" s="22">
        <v>0.0</v>
      </c>
      <c r="DE27" s="22">
        <v>0.0</v>
      </c>
      <c r="DF27" s="22">
        <v>0.0</v>
      </c>
      <c r="DG27" s="22">
        <v>0.0</v>
      </c>
      <c r="DH27" s="22">
        <v>0.0</v>
      </c>
      <c r="DI27" s="22">
        <v>1.0</v>
      </c>
      <c r="DJ27" s="22">
        <v>0.0</v>
      </c>
      <c r="DK27" s="22">
        <v>0.0</v>
      </c>
      <c r="DL27" s="22">
        <v>0.0</v>
      </c>
      <c r="DM27" s="22">
        <v>0.0</v>
      </c>
      <c r="DN27" s="22">
        <v>0.0</v>
      </c>
      <c r="DO27" s="22">
        <v>0.0</v>
      </c>
      <c r="DP27" s="22">
        <v>0.0</v>
      </c>
      <c r="DQ27" s="22">
        <v>0.0</v>
      </c>
      <c r="DR27" s="22">
        <v>0.0</v>
      </c>
      <c r="DS27" s="22">
        <v>0.0</v>
      </c>
      <c r="DT27" s="22">
        <v>0.0</v>
      </c>
      <c r="DU27" s="22">
        <v>0.0</v>
      </c>
      <c r="DV27" s="22">
        <v>0.0</v>
      </c>
      <c r="DW27" s="22">
        <v>0.0</v>
      </c>
      <c r="DX27" s="22">
        <v>0.0</v>
      </c>
      <c r="DY27" s="22">
        <v>0.0</v>
      </c>
      <c r="DZ27" s="22">
        <v>0.0</v>
      </c>
      <c r="EA27" s="22">
        <v>0.0</v>
      </c>
      <c r="EB27" s="22">
        <v>0.0</v>
      </c>
      <c r="EC27" s="22">
        <v>0.0</v>
      </c>
      <c r="ED27" s="22">
        <v>0.0</v>
      </c>
      <c r="EE27" s="22">
        <v>0.0</v>
      </c>
      <c r="EF27" s="22">
        <v>0.0</v>
      </c>
      <c r="EG27" s="79">
        <f t="shared" si="58"/>
        <v>25</v>
      </c>
      <c r="EH27" s="22"/>
      <c r="EI27" s="22"/>
    </row>
    <row r="28" ht="18.75" customHeight="1">
      <c r="A28" s="80">
        <f t="shared" si="114"/>
        <v>25</v>
      </c>
      <c r="B28" s="19">
        <v>104.0</v>
      </c>
      <c r="C28" s="18" t="s">
        <v>151</v>
      </c>
      <c r="D28" s="18" t="s">
        <v>152</v>
      </c>
      <c r="E28" s="69" t="s">
        <v>122</v>
      </c>
      <c r="F28" s="69" t="s">
        <v>123</v>
      </c>
      <c r="G28" s="19">
        <v>0.0</v>
      </c>
      <c r="H28" s="19">
        <v>0.0</v>
      </c>
      <c r="I28" s="19">
        <v>0.0</v>
      </c>
      <c r="J28" s="19">
        <v>24.0</v>
      </c>
      <c r="K28" s="19">
        <v>0.0</v>
      </c>
      <c r="L28" s="19">
        <v>0.0</v>
      </c>
      <c r="M28" s="19">
        <v>0.0</v>
      </c>
      <c r="N28" s="19">
        <v>0.0</v>
      </c>
      <c r="O28" s="70">
        <f t="shared" si="59"/>
        <v>0</v>
      </c>
      <c r="P28" s="70">
        <f t="shared" si="60"/>
        <v>0</v>
      </c>
      <c r="Q28" s="71">
        <f t="shared" si="61"/>
        <v>24</v>
      </c>
      <c r="R28" s="21" t="str">
        <f t="shared" si="62"/>
        <v> </v>
      </c>
      <c r="S28" s="72">
        <f t="shared" si="63"/>
        <v>1</v>
      </c>
      <c r="T28" s="73">
        <f t="shared" si="64"/>
        <v>1</v>
      </c>
      <c r="U28" s="74">
        <f t="shared" si="65"/>
        <v>24</v>
      </c>
      <c r="V28" s="75">
        <f t="shared" si="66"/>
        <v>25</v>
      </c>
      <c r="W28" s="74">
        <f t="shared" si="67"/>
        <v>24</v>
      </c>
      <c r="X28" s="75">
        <f t="shared" si="68"/>
        <v>25</v>
      </c>
      <c r="Y28" s="74">
        <f t="shared" si="69"/>
        <v>24</v>
      </c>
      <c r="Z28" s="76">
        <f t="shared" si="70"/>
        <v>25</v>
      </c>
      <c r="AA28" s="77">
        <f t="shared" si="71"/>
        <v>0</v>
      </c>
      <c r="AB28" s="77">
        <f t="shared" si="72"/>
        <v>0</v>
      </c>
      <c r="AC28" s="77">
        <f t="shared" si="73"/>
        <v>0</v>
      </c>
      <c r="AD28" s="77">
        <f t="shared" si="74"/>
        <v>0</v>
      </c>
      <c r="AE28" s="77">
        <f t="shared" si="75"/>
        <v>0</v>
      </c>
      <c r="AF28" s="77">
        <f t="shared" si="76"/>
        <v>0</v>
      </c>
      <c r="AG28" s="77">
        <f t="shared" si="77"/>
        <v>0</v>
      </c>
      <c r="AH28" s="77">
        <f t="shared" si="78"/>
        <v>0</v>
      </c>
      <c r="AI28" s="77">
        <f t="shared" si="79"/>
        <v>0</v>
      </c>
      <c r="AJ28" s="77">
        <f t="shared" si="80"/>
        <v>0</v>
      </c>
      <c r="AK28" s="77">
        <f t="shared" si="81"/>
        <v>0</v>
      </c>
      <c r="AL28" s="77">
        <f t="shared" si="82"/>
        <v>0</v>
      </c>
      <c r="AM28" s="77">
        <f t="shared" si="83"/>
        <v>0</v>
      </c>
      <c r="AN28" s="77">
        <f t="shared" si="84"/>
        <v>0</v>
      </c>
      <c r="AO28" s="77">
        <f t="shared" si="85"/>
        <v>0</v>
      </c>
      <c r="AP28" s="77">
        <f t="shared" si="86"/>
        <v>0</v>
      </c>
      <c r="AQ28" s="77">
        <f t="shared" si="87"/>
        <v>1</v>
      </c>
      <c r="AR28" s="77">
        <f t="shared" si="88"/>
        <v>0</v>
      </c>
      <c r="AS28" s="77">
        <f t="shared" si="89"/>
        <v>0</v>
      </c>
      <c r="AT28" s="77">
        <f t="shared" si="90"/>
        <v>0</v>
      </c>
      <c r="AU28" s="77">
        <f t="shared" si="91"/>
        <v>0</v>
      </c>
      <c r="AV28" s="77">
        <f t="shared" si="92"/>
        <v>0</v>
      </c>
      <c r="AW28" s="77">
        <f t="shared" si="93"/>
        <v>0</v>
      </c>
      <c r="AX28" s="77">
        <f t="shared" si="94"/>
        <v>0</v>
      </c>
      <c r="AY28" s="77">
        <f t="shared" si="95"/>
        <v>0</v>
      </c>
      <c r="AZ28" s="77">
        <f t="shared" si="96"/>
        <v>0</v>
      </c>
      <c r="BA28" s="77">
        <f t="shared" si="97"/>
        <v>0</v>
      </c>
      <c r="BB28" s="77">
        <f t="shared" si="98"/>
        <v>0</v>
      </c>
      <c r="BC28" s="77">
        <f t="shared" si="99"/>
        <v>0</v>
      </c>
      <c r="BD28" s="77">
        <f t="shared" si="100"/>
        <v>0</v>
      </c>
      <c r="BE28" s="77">
        <f t="shared" si="101"/>
        <v>0</v>
      </c>
      <c r="BF28" s="77">
        <f t="shared" si="102"/>
        <v>0</v>
      </c>
      <c r="BG28" s="77">
        <f t="shared" si="103"/>
        <v>0</v>
      </c>
      <c r="BH28" s="77">
        <f t="shared" si="104"/>
        <v>0</v>
      </c>
      <c r="BI28" s="77">
        <f t="shared" si="105"/>
        <v>0</v>
      </c>
      <c r="BJ28" s="77">
        <f t="shared" si="106"/>
        <v>0</v>
      </c>
      <c r="BK28" s="77">
        <f t="shared" si="107"/>
        <v>0</v>
      </c>
      <c r="BL28" s="77">
        <f t="shared" si="108"/>
        <v>0</v>
      </c>
      <c r="BM28" s="77">
        <f t="shared" si="109"/>
        <v>0</v>
      </c>
      <c r="BN28" s="77">
        <f t="shared" si="110"/>
        <v>0</v>
      </c>
      <c r="BO28" s="78">
        <f t="shared" si="111"/>
        <v>0</v>
      </c>
      <c r="BP28" s="22"/>
      <c r="BQ28" s="22" t="str">
        <f t="shared" si="112"/>
        <v/>
      </c>
      <c r="BR28" s="22" t="str">
        <f t="shared" si="113"/>
        <v/>
      </c>
      <c r="BS28" s="79">
        <f t="shared" si="57"/>
        <v>26</v>
      </c>
      <c r="BT28" s="22">
        <v>105.0</v>
      </c>
      <c r="BU28" s="22" t="s">
        <v>153</v>
      </c>
      <c r="BV28" s="22" t="s">
        <v>154</v>
      </c>
      <c r="BW28" s="22" t="s">
        <v>155</v>
      </c>
      <c r="BX28" s="22" t="s">
        <v>20</v>
      </c>
      <c r="BY28" s="22">
        <v>0.0</v>
      </c>
      <c r="BZ28" s="22">
        <v>0.0</v>
      </c>
      <c r="CA28" s="22">
        <v>0.0</v>
      </c>
      <c r="CB28" s="22">
        <v>23.0</v>
      </c>
      <c r="CC28" s="22">
        <v>0.0</v>
      </c>
      <c r="CD28" s="22">
        <v>0.0</v>
      </c>
      <c r="CE28" s="22">
        <v>0.0</v>
      </c>
      <c r="CF28" s="22">
        <v>0.0</v>
      </c>
      <c r="CG28" s="22">
        <v>0.0</v>
      </c>
      <c r="CH28" s="22">
        <v>0.0</v>
      </c>
      <c r="CI28" s="22">
        <v>23.0</v>
      </c>
      <c r="CJ28" s="22" t="s">
        <v>145</v>
      </c>
      <c r="CK28" s="22">
        <v>1.0</v>
      </c>
      <c r="CL28" s="22">
        <v>1.0</v>
      </c>
      <c r="CM28" s="22">
        <v>23.0</v>
      </c>
      <c r="CN28" s="22">
        <v>26.0</v>
      </c>
      <c r="CO28" s="22">
        <v>23.0</v>
      </c>
      <c r="CP28" s="22">
        <v>26.0</v>
      </c>
      <c r="CQ28" s="22">
        <v>23.0</v>
      </c>
      <c r="CR28" s="22">
        <v>26.0</v>
      </c>
      <c r="CS28" s="22">
        <v>0.0</v>
      </c>
      <c r="CT28" s="22">
        <v>0.0</v>
      </c>
      <c r="CU28" s="22">
        <v>0.0</v>
      </c>
      <c r="CV28" s="22">
        <v>0.0</v>
      </c>
      <c r="CW28" s="22">
        <v>0.0</v>
      </c>
      <c r="CX28" s="22">
        <v>0.0</v>
      </c>
      <c r="CY28" s="22">
        <v>0.0</v>
      </c>
      <c r="CZ28" s="22">
        <v>0.0</v>
      </c>
      <c r="DA28" s="22">
        <v>0.0</v>
      </c>
      <c r="DB28" s="22">
        <v>0.0</v>
      </c>
      <c r="DC28" s="22">
        <v>0.0</v>
      </c>
      <c r="DD28" s="22">
        <v>0.0</v>
      </c>
      <c r="DE28" s="22">
        <v>0.0</v>
      </c>
      <c r="DF28" s="22">
        <v>0.0</v>
      </c>
      <c r="DG28" s="22">
        <v>0.0</v>
      </c>
      <c r="DH28" s="22">
        <v>0.0</v>
      </c>
      <c r="DI28" s="22">
        <v>0.0</v>
      </c>
      <c r="DJ28" s="22">
        <v>1.0</v>
      </c>
      <c r="DK28" s="22">
        <v>0.0</v>
      </c>
      <c r="DL28" s="22">
        <v>0.0</v>
      </c>
      <c r="DM28" s="22">
        <v>0.0</v>
      </c>
      <c r="DN28" s="22">
        <v>0.0</v>
      </c>
      <c r="DO28" s="22">
        <v>0.0</v>
      </c>
      <c r="DP28" s="22">
        <v>0.0</v>
      </c>
      <c r="DQ28" s="22">
        <v>0.0</v>
      </c>
      <c r="DR28" s="22">
        <v>0.0</v>
      </c>
      <c r="DS28" s="22">
        <v>0.0</v>
      </c>
      <c r="DT28" s="22">
        <v>0.0</v>
      </c>
      <c r="DU28" s="22">
        <v>0.0</v>
      </c>
      <c r="DV28" s="22">
        <v>0.0</v>
      </c>
      <c r="DW28" s="22">
        <v>0.0</v>
      </c>
      <c r="DX28" s="22">
        <v>0.0</v>
      </c>
      <c r="DY28" s="22">
        <v>0.0</v>
      </c>
      <c r="DZ28" s="22">
        <v>0.0</v>
      </c>
      <c r="EA28" s="22">
        <v>0.0</v>
      </c>
      <c r="EB28" s="22">
        <v>0.0</v>
      </c>
      <c r="EC28" s="22">
        <v>0.0</v>
      </c>
      <c r="ED28" s="22">
        <v>0.0</v>
      </c>
      <c r="EE28" s="22">
        <v>0.0</v>
      </c>
      <c r="EF28" s="22">
        <v>0.0</v>
      </c>
      <c r="EG28" s="79">
        <f t="shared" si="58"/>
        <v>26</v>
      </c>
      <c r="EH28" s="22"/>
      <c r="EI28" s="22"/>
    </row>
    <row r="29" ht="18.75" customHeight="1">
      <c r="A29" s="80">
        <f t="shared" si="114"/>
        <v>26</v>
      </c>
      <c r="B29" s="19">
        <v>105.0</v>
      </c>
      <c r="C29" s="18" t="s">
        <v>153</v>
      </c>
      <c r="D29" s="18" t="s">
        <v>154</v>
      </c>
      <c r="E29" s="69" t="s">
        <v>155</v>
      </c>
      <c r="F29" s="69" t="s">
        <v>20</v>
      </c>
      <c r="G29" s="19">
        <v>0.0</v>
      </c>
      <c r="H29" s="19">
        <v>0.0</v>
      </c>
      <c r="I29" s="19">
        <v>0.0</v>
      </c>
      <c r="J29" s="19">
        <v>23.0</v>
      </c>
      <c r="K29" s="19">
        <v>0.0</v>
      </c>
      <c r="L29" s="19">
        <v>0.0</v>
      </c>
      <c r="M29" s="19">
        <v>0.0</v>
      </c>
      <c r="N29" s="19">
        <v>0.0</v>
      </c>
      <c r="O29" s="70">
        <f t="shared" si="59"/>
        <v>0</v>
      </c>
      <c r="P29" s="70">
        <f t="shared" si="60"/>
        <v>0</v>
      </c>
      <c r="Q29" s="71">
        <f t="shared" si="61"/>
        <v>23</v>
      </c>
      <c r="R29" s="21" t="str">
        <f t="shared" si="62"/>
        <v> </v>
      </c>
      <c r="S29" s="72">
        <f t="shared" si="63"/>
        <v>1</v>
      </c>
      <c r="T29" s="73">
        <f t="shared" si="64"/>
        <v>1</v>
      </c>
      <c r="U29" s="74">
        <f t="shared" si="65"/>
        <v>23</v>
      </c>
      <c r="V29" s="75">
        <f t="shared" si="66"/>
        <v>26</v>
      </c>
      <c r="W29" s="74">
        <f t="shared" si="67"/>
        <v>23</v>
      </c>
      <c r="X29" s="75">
        <f t="shared" si="68"/>
        <v>26</v>
      </c>
      <c r="Y29" s="74">
        <f t="shared" si="69"/>
        <v>23</v>
      </c>
      <c r="Z29" s="76">
        <f t="shared" si="70"/>
        <v>26</v>
      </c>
      <c r="AA29" s="77">
        <f t="shared" si="71"/>
        <v>0</v>
      </c>
      <c r="AB29" s="77">
        <f t="shared" si="72"/>
        <v>0</v>
      </c>
      <c r="AC29" s="77">
        <f t="shared" si="73"/>
        <v>0</v>
      </c>
      <c r="AD29" s="77">
        <f t="shared" si="74"/>
        <v>0</v>
      </c>
      <c r="AE29" s="77">
        <f t="shared" si="75"/>
        <v>0</v>
      </c>
      <c r="AF29" s="77">
        <f t="shared" si="76"/>
        <v>0</v>
      </c>
      <c r="AG29" s="77">
        <f t="shared" si="77"/>
        <v>0</v>
      </c>
      <c r="AH29" s="77">
        <f t="shared" si="78"/>
        <v>0</v>
      </c>
      <c r="AI29" s="77">
        <f t="shared" si="79"/>
        <v>0</v>
      </c>
      <c r="AJ29" s="77">
        <f t="shared" si="80"/>
        <v>0</v>
      </c>
      <c r="AK29" s="77">
        <f t="shared" si="81"/>
        <v>0</v>
      </c>
      <c r="AL29" s="77">
        <f t="shared" si="82"/>
        <v>0</v>
      </c>
      <c r="AM29" s="77">
        <f t="shared" si="83"/>
        <v>0</v>
      </c>
      <c r="AN29" s="77">
        <f t="shared" si="84"/>
        <v>0</v>
      </c>
      <c r="AO29" s="77">
        <f t="shared" si="85"/>
        <v>0</v>
      </c>
      <c r="AP29" s="77">
        <f t="shared" si="86"/>
        <v>0</v>
      </c>
      <c r="AQ29" s="77">
        <f t="shared" si="87"/>
        <v>0</v>
      </c>
      <c r="AR29" s="77">
        <f t="shared" si="88"/>
        <v>1</v>
      </c>
      <c r="AS29" s="77">
        <f t="shared" si="89"/>
        <v>0</v>
      </c>
      <c r="AT29" s="77">
        <f t="shared" si="90"/>
        <v>0</v>
      </c>
      <c r="AU29" s="77">
        <f t="shared" si="91"/>
        <v>0</v>
      </c>
      <c r="AV29" s="77">
        <f t="shared" si="92"/>
        <v>0</v>
      </c>
      <c r="AW29" s="77">
        <f t="shared" si="93"/>
        <v>0</v>
      </c>
      <c r="AX29" s="77">
        <f t="shared" si="94"/>
        <v>0</v>
      </c>
      <c r="AY29" s="77">
        <f t="shared" si="95"/>
        <v>0</v>
      </c>
      <c r="AZ29" s="77">
        <f t="shared" si="96"/>
        <v>0</v>
      </c>
      <c r="BA29" s="77">
        <f t="shared" si="97"/>
        <v>0</v>
      </c>
      <c r="BB29" s="77">
        <f t="shared" si="98"/>
        <v>0</v>
      </c>
      <c r="BC29" s="77">
        <f t="shared" si="99"/>
        <v>0</v>
      </c>
      <c r="BD29" s="77">
        <f t="shared" si="100"/>
        <v>0</v>
      </c>
      <c r="BE29" s="77">
        <f t="shared" si="101"/>
        <v>0</v>
      </c>
      <c r="BF29" s="77">
        <f t="shared" si="102"/>
        <v>0</v>
      </c>
      <c r="BG29" s="77">
        <f t="shared" si="103"/>
        <v>0</v>
      </c>
      <c r="BH29" s="77">
        <f t="shared" si="104"/>
        <v>0</v>
      </c>
      <c r="BI29" s="77">
        <f t="shared" si="105"/>
        <v>0</v>
      </c>
      <c r="BJ29" s="77">
        <f t="shared" si="106"/>
        <v>0</v>
      </c>
      <c r="BK29" s="77">
        <f t="shared" si="107"/>
        <v>0</v>
      </c>
      <c r="BL29" s="77">
        <f t="shared" si="108"/>
        <v>0</v>
      </c>
      <c r="BM29" s="77">
        <f t="shared" si="109"/>
        <v>0</v>
      </c>
      <c r="BN29" s="77">
        <f t="shared" si="110"/>
        <v>0</v>
      </c>
      <c r="BO29" s="78">
        <f t="shared" si="111"/>
        <v>0</v>
      </c>
      <c r="BP29" s="22"/>
      <c r="BQ29" s="22" t="str">
        <f t="shared" si="112"/>
        <v/>
      </c>
      <c r="BR29" s="22" t="str">
        <f t="shared" si="113"/>
        <v/>
      </c>
      <c r="BS29" s="79">
        <f t="shared" si="57"/>
        <v>27</v>
      </c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79">
        <f t="shared" si="58"/>
        <v>27</v>
      </c>
      <c r="EH29" s="22"/>
      <c r="EI29" s="22"/>
    </row>
    <row r="30">
      <c r="A30" s="81"/>
      <c r="B30" s="82"/>
      <c r="C30" s="81"/>
      <c r="D30" s="81"/>
      <c r="E30" s="83"/>
      <c r="F30" s="83"/>
      <c r="G30" s="82"/>
      <c r="H30" s="82"/>
      <c r="I30" s="82"/>
      <c r="J30" s="82"/>
      <c r="K30" s="82"/>
      <c r="L30" s="82"/>
      <c r="M30" s="82"/>
      <c r="N30" s="82"/>
      <c r="O30" s="84"/>
      <c r="P30" s="84"/>
      <c r="Q30" s="85"/>
      <c r="R30" s="86"/>
      <c r="S30" s="87"/>
      <c r="T30" s="87"/>
      <c r="U30" s="88"/>
      <c r="V30" s="89"/>
      <c r="W30" s="88"/>
      <c r="X30" s="89"/>
      <c r="Y30" s="88"/>
      <c r="Z30" s="90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</row>
    <row r="31">
      <c r="A31" s="33" t="s">
        <v>53</v>
      </c>
      <c r="C31" s="34"/>
      <c r="D31" s="34"/>
      <c r="E31" s="38"/>
      <c r="F31" s="38"/>
      <c r="G31" s="35">
        <f t="shared" ref="G31:L31" si="115">IF(COUNTIF(G3:G29,"&gt;0")&gt;0,COUNTIF(G3:G29,"&gt;0")," ")</f>
        <v>12</v>
      </c>
      <c r="H31" s="35">
        <f t="shared" si="115"/>
        <v>12</v>
      </c>
      <c r="I31" s="35">
        <f t="shared" si="115"/>
        <v>18</v>
      </c>
      <c r="J31" s="35">
        <f t="shared" si="115"/>
        <v>19</v>
      </c>
      <c r="K31" s="35">
        <f t="shared" si="115"/>
        <v>21</v>
      </c>
      <c r="L31" s="35">
        <f t="shared" si="115"/>
        <v>21</v>
      </c>
      <c r="M31" s="35"/>
      <c r="N31" s="35">
        <f>IF(COUNTIF(N3:N29,"&gt;0")&gt;0,COUNTIF(N3:N29,"&gt;0")," ")</f>
        <v>22</v>
      </c>
      <c r="O31" s="92"/>
      <c r="P31" s="92"/>
      <c r="Q31" s="36"/>
      <c r="R31" s="93">
        <f>COUNTIF(R3:R29,"NC-pokal")</f>
        <v>18</v>
      </c>
      <c r="S31" s="35">
        <f>COUNTIF(G31:N31,"&gt;0")</f>
        <v>7</v>
      </c>
      <c r="T31" s="35"/>
      <c r="U31" s="94"/>
      <c r="V31" s="95"/>
      <c r="W31" s="94"/>
      <c r="X31" s="95"/>
      <c r="Y31" s="94"/>
      <c r="Z31" s="96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8"/>
      <c r="BP31" s="39"/>
      <c r="BQ31" s="36">
        <f t="shared" ref="BQ31:BR31" si="116">COUNTIF(BQ3:BQ29,"x")</f>
        <v>18</v>
      </c>
      <c r="BR31" s="36">
        <f t="shared" si="116"/>
        <v>18</v>
      </c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</row>
  </sheetData>
  <conditionalFormatting sqref="G3:N31">
    <cfRule type="cellIs" dxfId="0" priority="1" operator="equal">
      <formula>"NOLL"</formula>
    </cfRule>
  </conditionalFormatting>
  <conditionalFormatting sqref="G3:N31">
    <cfRule type="cellIs" dxfId="1" priority="2" operator="equal">
      <formula>41</formula>
    </cfRule>
  </conditionalFormatting>
  <conditionalFormatting sqref="G3:N31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7.71"/>
    <col customWidth="1" min="3" max="3" width="9.29"/>
    <col customWidth="1" min="4" max="4" width="13.57"/>
    <col customWidth="1" min="5" max="5" width="17.29"/>
    <col customWidth="1" min="6" max="6" width="7.0"/>
    <col customWidth="1" min="7" max="10" width="8.0"/>
    <col customWidth="1" min="11" max="11" width="7.57"/>
    <col customWidth="1" min="12" max="12" width="7.71"/>
    <col customWidth="1" min="13" max="13" width="8.71"/>
    <col customWidth="1" min="14" max="14" width="7.29"/>
    <col customWidth="1" min="15" max="16" width="8.29"/>
    <col customWidth="1" min="17" max="17" width="9.43"/>
    <col customWidth="1" min="18" max="18" width="9.57"/>
    <col customWidth="1" min="19" max="19" width="7.0"/>
    <col customWidth="1" hidden="1" min="20" max="20" width="7.14"/>
    <col customWidth="1" hidden="1" min="21" max="21" width="11.14"/>
    <col customWidth="1" hidden="1" min="22" max="22" width="3.86"/>
    <col customWidth="1" hidden="1" min="23" max="23" width="10.57"/>
    <col customWidth="1" hidden="1" min="24" max="24" width="3.86"/>
    <col customWidth="1" hidden="1" min="25" max="25" width="10.57"/>
    <col customWidth="1" hidden="1" min="26" max="26" width="3.86"/>
    <col customWidth="1" hidden="1" min="27" max="35" width="2.71"/>
    <col customWidth="1" hidden="1" min="36" max="66" width="3.29"/>
    <col customWidth="1" hidden="1" min="67" max="67" width="9.29"/>
    <col customWidth="1" hidden="1" min="68" max="68" width="3.29"/>
    <col customWidth="1" hidden="1" min="69" max="69" width="6.29"/>
    <col customWidth="1" hidden="1" min="70" max="139" width="10.43"/>
  </cols>
  <sheetData>
    <row r="1" ht="33.0" customHeight="1">
      <c r="A1" s="97" t="s">
        <v>156</v>
      </c>
      <c r="B1" s="98"/>
      <c r="C1" s="99"/>
      <c r="D1" s="99"/>
      <c r="E1" s="100"/>
      <c r="F1" s="100"/>
      <c r="G1" s="101">
        <v>44380.0</v>
      </c>
      <c r="H1" s="102">
        <v>44381.0</v>
      </c>
      <c r="I1" s="102">
        <v>44395.0</v>
      </c>
      <c r="J1" s="101">
        <v>44422.0</v>
      </c>
      <c r="K1" s="101">
        <v>44429.0</v>
      </c>
      <c r="L1" s="101">
        <v>44430.0</v>
      </c>
      <c r="M1" s="101">
        <v>44436.0</v>
      </c>
      <c r="N1" s="101">
        <v>44436.0</v>
      </c>
      <c r="O1" s="46"/>
      <c r="P1" s="46"/>
      <c r="Q1" s="103"/>
      <c r="R1" s="49"/>
      <c r="S1" s="7"/>
      <c r="T1" s="7"/>
      <c r="U1" s="50"/>
      <c r="V1" s="51"/>
      <c r="W1" s="50"/>
      <c r="X1" s="51"/>
      <c r="Y1" s="50"/>
      <c r="Z1" s="52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ht="27.0" customHeight="1">
      <c r="A2" s="104" t="str">
        <f t="shared" ref="A2:A16" si="1">IF(Q2&gt;0,VLOOKUP(B2,$BT$2:$EG$20,66,FALSE),"")</f>
        <v>Plac.</v>
      </c>
      <c r="B2" s="105" t="s">
        <v>3</v>
      </c>
      <c r="C2" s="104" t="s">
        <v>4</v>
      </c>
      <c r="D2" s="104" t="s">
        <v>5</v>
      </c>
      <c r="E2" s="106" t="s">
        <v>6</v>
      </c>
      <c r="F2" s="106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55</v>
      </c>
      <c r="N2" s="12" t="s">
        <v>14</v>
      </c>
      <c r="O2" s="57" t="s">
        <v>56</v>
      </c>
      <c r="P2" s="57" t="s">
        <v>57</v>
      </c>
      <c r="Q2" s="58" t="s">
        <v>58</v>
      </c>
      <c r="R2" s="59" t="s">
        <v>16</v>
      </c>
      <c r="S2" s="60" t="s">
        <v>15</v>
      </c>
      <c r="T2" s="60" t="s">
        <v>59</v>
      </c>
      <c r="U2" s="61" t="s">
        <v>60</v>
      </c>
      <c r="V2" s="62" t="s">
        <v>61</v>
      </c>
      <c r="W2" s="61" t="s">
        <v>62</v>
      </c>
      <c r="X2" s="62" t="s">
        <v>61</v>
      </c>
      <c r="Y2" s="61" t="s">
        <v>63</v>
      </c>
      <c r="Z2" s="63" t="s">
        <v>61</v>
      </c>
      <c r="AA2" s="64" t="s">
        <v>64</v>
      </c>
      <c r="AB2" s="64" t="s">
        <v>65</v>
      </c>
      <c r="AC2" s="64" t="s">
        <v>66</v>
      </c>
      <c r="AD2" s="64" t="s">
        <v>67</v>
      </c>
      <c r="AE2" s="64" t="s">
        <v>68</v>
      </c>
      <c r="AF2" s="64" t="s">
        <v>69</v>
      </c>
      <c r="AG2" s="64" t="s">
        <v>70</v>
      </c>
      <c r="AH2" s="64" t="s">
        <v>71</v>
      </c>
      <c r="AI2" s="64" t="s">
        <v>72</v>
      </c>
      <c r="AJ2" s="64" t="s">
        <v>73</v>
      </c>
      <c r="AK2" s="64" t="s">
        <v>74</v>
      </c>
      <c r="AL2" s="64" t="s">
        <v>75</v>
      </c>
      <c r="AM2" s="64" t="s">
        <v>76</v>
      </c>
      <c r="AN2" s="64" t="s">
        <v>77</v>
      </c>
      <c r="AO2" s="64" t="s">
        <v>78</v>
      </c>
      <c r="AP2" s="64" t="s">
        <v>79</v>
      </c>
      <c r="AQ2" s="64" t="s">
        <v>80</v>
      </c>
      <c r="AR2" s="64" t="s">
        <v>81</v>
      </c>
      <c r="AS2" s="64" t="s">
        <v>82</v>
      </c>
      <c r="AT2" s="64" t="s">
        <v>83</v>
      </c>
      <c r="AU2" s="64" t="s">
        <v>84</v>
      </c>
      <c r="AV2" s="64" t="s">
        <v>85</v>
      </c>
      <c r="AW2" s="64" t="s">
        <v>86</v>
      </c>
      <c r="AX2" s="64" t="s">
        <v>87</v>
      </c>
      <c r="AY2" s="64" t="s">
        <v>88</v>
      </c>
      <c r="AZ2" s="64" t="s">
        <v>89</v>
      </c>
      <c r="BA2" s="64" t="s">
        <v>90</v>
      </c>
      <c r="BB2" s="64" t="s">
        <v>91</v>
      </c>
      <c r="BC2" s="64" t="s">
        <v>92</v>
      </c>
      <c r="BD2" s="64" t="s">
        <v>93</v>
      </c>
      <c r="BE2" s="64" t="s">
        <v>94</v>
      </c>
      <c r="BF2" s="64" t="s">
        <v>95</v>
      </c>
      <c r="BG2" s="64" t="s">
        <v>96</v>
      </c>
      <c r="BH2" s="64" t="s">
        <v>97</v>
      </c>
      <c r="BI2" s="64" t="s">
        <v>98</v>
      </c>
      <c r="BJ2" s="64" t="s">
        <v>99</v>
      </c>
      <c r="BK2" s="64" t="s">
        <v>100</v>
      </c>
      <c r="BL2" s="65" t="s">
        <v>101</v>
      </c>
      <c r="BM2" s="65" t="s">
        <v>102</v>
      </c>
      <c r="BN2" s="65" t="s">
        <v>103</v>
      </c>
      <c r="BO2" s="65" t="s">
        <v>104</v>
      </c>
      <c r="BP2" s="66"/>
      <c r="BQ2" s="65" t="s">
        <v>1</v>
      </c>
      <c r="BR2" s="65" t="s">
        <v>2</v>
      </c>
      <c r="BS2" s="65" t="s">
        <v>105</v>
      </c>
      <c r="BT2" s="67" t="str">
        <f t="array" ref="BT2:EF20">SORT(B2:BN20,16,FALSE,26,FALSE,27,FALSE,28,FALSE,29,FALSE,30,FALSE,31,FALSE,32,FALSE,33,FALSE,34,FALSE,35,FALSE,36,FALSE,37,FALSE,38,FALSE,39,FALSE,40,FALSE,41,FALSE,42,FALSE,43,FALSE,44,FALSE,45,FALSE,46,FALSE,47,FALSE,48,FALSE,49,FALSE,50,FALSE,51,FALSE,52,FALSE,53,FALSE,54,FALSE,55,FALSE,56,FALSE,57,FALSE,58,FALSE,59,FALSE,60,FALSE,61,FALSE,62,FALSE,63,FALSE,64,FALSE,65,FALSE,13,FALSE,12,FALSE,11,FALSE,10,FALSE,9,FALSE,8,FALSE,7,FALSE,6,FALSE,5,FALSE,1,TRUE)</f>
        <v>Startnr.</v>
      </c>
      <c r="BU2" s="65" t="s">
        <v>4</v>
      </c>
      <c r="BV2" s="65" t="s">
        <v>5</v>
      </c>
      <c r="BW2" s="65" t="s">
        <v>6</v>
      </c>
      <c r="BX2" s="65" t="s">
        <v>7</v>
      </c>
      <c r="BY2" s="65" t="s">
        <v>8</v>
      </c>
      <c r="BZ2" s="65" t="s">
        <v>9</v>
      </c>
      <c r="CA2" s="65" t="s">
        <v>10</v>
      </c>
      <c r="CB2" s="65" t="s">
        <v>11</v>
      </c>
      <c r="CC2" s="65" t="s">
        <v>12</v>
      </c>
      <c r="CD2" s="65" t="s">
        <v>13</v>
      </c>
      <c r="CE2" s="65" t="s">
        <v>55</v>
      </c>
      <c r="CF2" s="65" t="s">
        <v>14</v>
      </c>
      <c r="CG2" s="65" t="s">
        <v>56</v>
      </c>
      <c r="CH2" s="65" t="s">
        <v>57</v>
      </c>
      <c r="CI2" s="65" t="s">
        <v>58</v>
      </c>
      <c r="CJ2" s="65" t="s">
        <v>16</v>
      </c>
      <c r="CK2" s="65" t="s">
        <v>15</v>
      </c>
      <c r="CL2" s="65" t="s">
        <v>59</v>
      </c>
      <c r="CM2" s="65" t="s">
        <v>60</v>
      </c>
      <c r="CN2" s="65" t="s">
        <v>61</v>
      </c>
      <c r="CO2" s="65" t="s">
        <v>62</v>
      </c>
      <c r="CP2" s="65" t="s">
        <v>61</v>
      </c>
      <c r="CQ2" s="65" t="s">
        <v>63</v>
      </c>
      <c r="CR2" s="65" t="s">
        <v>61</v>
      </c>
      <c r="CS2" s="65" t="s">
        <v>64</v>
      </c>
      <c r="CT2" s="65" t="s">
        <v>65</v>
      </c>
      <c r="CU2" s="65" t="s">
        <v>66</v>
      </c>
      <c r="CV2" s="65" t="s">
        <v>67</v>
      </c>
      <c r="CW2" s="65" t="s">
        <v>68</v>
      </c>
      <c r="CX2" s="65" t="s">
        <v>69</v>
      </c>
      <c r="CY2" s="65" t="s">
        <v>70</v>
      </c>
      <c r="CZ2" s="65" t="s">
        <v>71</v>
      </c>
      <c r="DA2" s="65" t="s">
        <v>72</v>
      </c>
      <c r="DB2" s="65" t="s">
        <v>73</v>
      </c>
      <c r="DC2" s="65" t="s">
        <v>74</v>
      </c>
      <c r="DD2" s="65" t="s">
        <v>75</v>
      </c>
      <c r="DE2" s="65" t="s">
        <v>76</v>
      </c>
      <c r="DF2" s="65" t="s">
        <v>77</v>
      </c>
      <c r="DG2" s="65" t="s">
        <v>78</v>
      </c>
      <c r="DH2" s="65" t="s">
        <v>79</v>
      </c>
      <c r="DI2" s="65" t="s">
        <v>80</v>
      </c>
      <c r="DJ2" s="65" t="s">
        <v>81</v>
      </c>
      <c r="DK2" s="65" t="s">
        <v>82</v>
      </c>
      <c r="DL2" s="65" t="s">
        <v>83</v>
      </c>
      <c r="DM2" s="65" t="s">
        <v>84</v>
      </c>
      <c r="DN2" s="65" t="s">
        <v>85</v>
      </c>
      <c r="DO2" s="65" t="s">
        <v>86</v>
      </c>
      <c r="DP2" s="65" t="s">
        <v>87</v>
      </c>
      <c r="DQ2" s="65" t="s">
        <v>88</v>
      </c>
      <c r="DR2" s="65" t="s">
        <v>89</v>
      </c>
      <c r="DS2" s="65" t="s">
        <v>90</v>
      </c>
      <c r="DT2" s="65" t="s">
        <v>91</v>
      </c>
      <c r="DU2" s="65" t="s">
        <v>92</v>
      </c>
      <c r="DV2" s="65" t="s">
        <v>93</v>
      </c>
      <c r="DW2" s="65" t="s">
        <v>94</v>
      </c>
      <c r="DX2" s="65" t="s">
        <v>95</v>
      </c>
      <c r="DY2" s="65" t="s">
        <v>96</v>
      </c>
      <c r="DZ2" s="65" t="s">
        <v>97</v>
      </c>
      <c r="EA2" s="65" t="s">
        <v>98</v>
      </c>
      <c r="EB2" s="65" t="s">
        <v>99</v>
      </c>
      <c r="EC2" s="65" t="s">
        <v>100</v>
      </c>
      <c r="ED2" s="65" t="s">
        <v>101</v>
      </c>
      <c r="EE2" s="65" t="s">
        <v>102</v>
      </c>
      <c r="EF2" s="65" t="s">
        <v>103</v>
      </c>
      <c r="EG2" s="65" t="s">
        <v>105</v>
      </c>
      <c r="EH2" s="65"/>
      <c r="EI2" s="65"/>
    </row>
    <row r="3" ht="18.75" customHeight="1">
      <c r="A3" s="68">
        <f t="shared" si="1"/>
        <v>1</v>
      </c>
      <c r="B3" s="19">
        <v>55.0</v>
      </c>
      <c r="C3" s="107" t="s">
        <v>157</v>
      </c>
      <c r="D3" s="107" t="s">
        <v>158</v>
      </c>
      <c r="E3" s="69" t="s">
        <v>128</v>
      </c>
      <c r="F3" s="69" t="s">
        <v>20</v>
      </c>
      <c r="G3" s="19">
        <v>39.0</v>
      </c>
      <c r="H3" s="19">
        <v>41.0</v>
      </c>
      <c r="I3" s="19">
        <v>41.0</v>
      </c>
      <c r="J3" s="19">
        <v>39.0</v>
      </c>
      <c r="K3" s="19">
        <v>41.0</v>
      </c>
      <c r="L3" s="19">
        <v>39.0</v>
      </c>
      <c r="M3" s="19">
        <v>41.0</v>
      </c>
      <c r="N3" s="19">
        <v>39.0</v>
      </c>
      <c r="O3" s="70">
        <f t="shared" ref="O3:O16" si="2">IF(S$22&gt;5,IFERROR(0-SMALL(G3:N3,2),""),"")</f>
        <v>-39</v>
      </c>
      <c r="P3" s="70">
        <f t="shared" ref="P3:P16" si="3">IF(S$22&gt;3,IFERROR(0-SMALL(G3:N3,1),""),"")</f>
        <v>-39</v>
      </c>
      <c r="Q3" s="71">
        <f t="shared" ref="Q3:Q16" si="4">IF(S$22&lt;4,SUM(G3:N3),IF(S$22&lt;6,SUM(G3:N3)+P3,SUM(G3:N3)+P3+O3))</f>
        <v>242</v>
      </c>
      <c r="R3" s="21" t="str">
        <f t="shared" ref="R3:R16" si="5">IF((COUNTIF(G3:M3,"&gt;0"))&gt;3,"NC-pokal"," ")</f>
        <v>NC-pokal</v>
      </c>
      <c r="S3" s="72">
        <f t="shared" ref="S3:S16" si="6">COUNTIF(G3:M3,"&gt;0")</f>
        <v>7</v>
      </c>
      <c r="T3" s="73">
        <f t="shared" ref="T3:T16" si="7">COUNTIF(G3:N3,"&gt;0")</f>
        <v>8</v>
      </c>
      <c r="U3" s="74">
        <f t="shared" ref="U3:U16" si="8">SUM(G3:N3)-SMALL(G3:N3,1)-SMALL(G3:N3,2)</f>
        <v>242</v>
      </c>
      <c r="V3" s="75">
        <f t="shared" ref="V3:V16" si="9">_xlfn.RANK.AVG(U3,U$3:U$20,FALSE)</f>
        <v>1</v>
      </c>
      <c r="W3" s="74">
        <f t="shared" ref="W3:W16" si="10">SUM(G3:N3)-SMALL(G3:N3,1)</f>
        <v>281</v>
      </c>
      <c r="X3" s="75">
        <f t="shared" ref="X3:X16" si="11">_xlfn.RANK.AVG(W3,W$3:W$20,FALSE)</f>
        <v>1</v>
      </c>
      <c r="Y3" s="74">
        <f t="shared" ref="Y3:Y16" si="12">SUM(G3:N3)</f>
        <v>320</v>
      </c>
      <c r="Z3" s="76">
        <f t="shared" ref="Z3:Z16" si="13">_xlfn.RANK.AVG(Y3,Y$3:Y$20,FALSE)</f>
        <v>1</v>
      </c>
      <c r="AA3" s="77">
        <f t="shared" ref="AA3:AA20" si="14">COUNTIF($G3:$N3,"41")</f>
        <v>4</v>
      </c>
      <c r="AB3" s="77">
        <f t="shared" ref="AB3:AB20" si="15">COUNTIF($G3:$N3,"39")</f>
        <v>4</v>
      </c>
      <c r="AC3" s="77">
        <f t="shared" ref="AC3:AC20" si="16">COUNTIF($G3:$N3,"38")</f>
        <v>0</v>
      </c>
      <c r="AD3" s="77">
        <f t="shared" ref="AD3:AD20" si="17">COUNTIF($G3:$N3,"37")</f>
        <v>0</v>
      </c>
      <c r="AE3" s="77">
        <f t="shared" ref="AE3:AE20" si="18">COUNTIF($G3:$N3,"36")</f>
        <v>0</v>
      </c>
      <c r="AF3" s="77">
        <f t="shared" ref="AF3:AF20" si="19">COUNTIF($G3:$N3,"35")</f>
        <v>0</v>
      </c>
      <c r="AG3" s="77">
        <f t="shared" ref="AG3:AG20" si="20">COUNTIF($G3:$N3,"34")</f>
        <v>0</v>
      </c>
      <c r="AH3" s="77">
        <f t="shared" ref="AH3:AH20" si="21">COUNTIF($G3:$N3,"33")</f>
        <v>0</v>
      </c>
      <c r="AI3" s="77">
        <f t="shared" ref="AI3:AI20" si="22">COUNTIF($G3:$N3,"32")</f>
        <v>0</v>
      </c>
      <c r="AJ3" s="77">
        <f t="shared" ref="AJ3:AJ20" si="23">COUNTIF($G3:$N3,"31")</f>
        <v>0</v>
      </c>
      <c r="AK3" s="77">
        <f t="shared" ref="AK3:AK20" si="24">COUNTIF($G3:$N3,"30")</f>
        <v>0</v>
      </c>
      <c r="AL3" s="77">
        <f t="shared" ref="AL3:AL20" si="25">COUNTIF($G3:$N3,"29")</f>
        <v>0</v>
      </c>
      <c r="AM3" s="77">
        <f t="shared" ref="AM3:AM20" si="26">COUNTIF($G3:$N3,"28")</f>
        <v>0</v>
      </c>
      <c r="AN3" s="77">
        <f t="shared" ref="AN3:AN20" si="27">COUNTIF($G3:$N3,"27")</f>
        <v>0</v>
      </c>
      <c r="AO3" s="77">
        <f t="shared" ref="AO3:AO20" si="28">COUNTIF($G3:$N3,"26")</f>
        <v>0</v>
      </c>
      <c r="AP3" s="77">
        <f t="shared" ref="AP3:AP20" si="29">COUNTIF($G3:$N3,"25")</f>
        <v>0</v>
      </c>
      <c r="AQ3" s="77">
        <f t="shared" ref="AQ3:AQ20" si="30">COUNTIF($G3:$N3,"24")</f>
        <v>0</v>
      </c>
      <c r="AR3" s="77">
        <f t="shared" ref="AR3:AR20" si="31">COUNTIF($G3:$N3,"23")</f>
        <v>0</v>
      </c>
      <c r="AS3" s="77">
        <f t="shared" ref="AS3:AS20" si="32">COUNTIF($G3:$N3,"22")</f>
        <v>0</v>
      </c>
      <c r="AT3" s="77">
        <f t="shared" ref="AT3:AT20" si="33">COUNTIF($G3:$N3,"21")</f>
        <v>0</v>
      </c>
      <c r="AU3" s="77">
        <f t="shared" ref="AU3:AU20" si="34">COUNTIF($G3:$N3,"20")</f>
        <v>0</v>
      </c>
      <c r="AV3" s="77">
        <f t="shared" ref="AV3:AV20" si="35">COUNTIF($G3:$N3,"19")</f>
        <v>0</v>
      </c>
      <c r="AW3" s="77">
        <f t="shared" ref="AW3:AW20" si="36">COUNTIF($G3:$N3,"18")</f>
        <v>0</v>
      </c>
      <c r="AX3" s="77">
        <f t="shared" ref="AX3:AX20" si="37">COUNTIF($G3:$N3,"17")</f>
        <v>0</v>
      </c>
      <c r="AY3" s="77">
        <f t="shared" ref="AY3:AY20" si="38">COUNTIF($G3:$N3,"16")</f>
        <v>0</v>
      </c>
      <c r="AZ3" s="77">
        <f t="shared" ref="AZ3:AZ20" si="39">COUNTIF($G3:$N3,"15")</f>
        <v>0</v>
      </c>
      <c r="BA3" s="77">
        <f t="shared" ref="BA3:BA20" si="40">COUNTIF($G3:$N3,"14")</f>
        <v>0</v>
      </c>
      <c r="BB3" s="77">
        <f t="shared" ref="BB3:BB20" si="41">COUNTIF($G3:$N3,"13")</f>
        <v>0</v>
      </c>
      <c r="BC3" s="77">
        <f t="shared" ref="BC3:BC20" si="42">COUNTIF($G3:$N3,"12")</f>
        <v>0</v>
      </c>
      <c r="BD3" s="77">
        <f t="shared" ref="BD3:BD20" si="43">COUNTIF($G3:$N3,"11")</f>
        <v>0</v>
      </c>
      <c r="BE3" s="77">
        <f t="shared" ref="BE3:BE20" si="44">COUNTIF($G3:$N3,"10")</f>
        <v>0</v>
      </c>
      <c r="BF3" s="77">
        <f t="shared" ref="BF3:BF20" si="45">COUNTIF($G3:$N3,"9")</f>
        <v>0</v>
      </c>
      <c r="BG3" s="77">
        <f t="shared" ref="BG3:BG20" si="46">COUNTIF($G3:$N3,"8")</f>
        <v>0</v>
      </c>
      <c r="BH3" s="77">
        <f t="shared" ref="BH3:BH20" si="47">COUNTIF($G3:$N3,"7")</f>
        <v>0</v>
      </c>
      <c r="BI3" s="77">
        <f t="shared" ref="BI3:BI20" si="48">COUNTIF($G3:$N3,"6")</f>
        <v>0</v>
      </c>
      <c r="BJ3" s="77">
        <f t="shared" ref="BJ3:BJ20" si="49">COUNTIF($G3:$N3,"5")</f>
        <v>0</v>
      </c>
      <c r="BK3" s="77">
        <f t="shared" ref="BK3:BK20" si="50">COUNTIF($G3:$N3,"4")</f>
        <v>0</v>
      </c>
      <c r="BL3" s="77">
        <f t="shared" ref="BL3:BL20" si="51">COUNTIF($G3:$N3,"3")</f>
        <v>0</v>
      </c>
      <c r="BM3" s="77">
        <f t="shared" ref="BM3:BM20" si="52">COUNTIF($G3:$N3,"2")</f>
        <v>0</v>
      </c>
      <c r="BN3" s="77">
        <f t="shared" ref="BN3:BN20" si="53">COUNTIF($G3:$N3,"1")</f>
        <v>0</v>
      </c>
      <c r="BO3" s="78">
        <f t="shared" ref="BO3:BO20" si="54">COUNTIF($G3:$N3,"NOLL")</f>
        <v>0</v>
      </c>
      <c r="BP3" s="22"/>
      <c r="BQ3" s="22" t="str">
        <f t="shared" ref="BQ3:BQ20" si="55">IF(COUNTIF(G3:M3,"&gt;0")+COUNTIF(G3:M3,"x")&gt;3,"x","")</f>
        <v>x</v>
      </c>
      <c r="BR3" s="22" t="str">
        <f t="shared" ref="BR3:BR20" si="56">IF(COUNTIF(G3:L3,"&gt;0")&gt;2,"x","")</f>
        <v>x</v>
      </c>
      <c r="BS3" s="79">
        <f t="shared" ref="BS3:BS20" si="57">ROW()-2</f>
        <v>1</v>
      </c>
      <c r="BT3" s="77">
        <v>55.0</v>
      </c>
      <c r="BU3" s="77" t="s">
        <v>157</v>
      </c>
      <c r="BV3" s="77" t="s">
        <v>158</v>
      </c>
      <c r="BW3" s="77" t="s">
        <v>128</v>
      </c>
      <c r="BX3" s="77" t="s">
        <v>20</v>
      </c>
      <c r="BY3" s="77">
        <v>39.0</v>
      </c>
      <c r="BZ3" s="77">
        <v>41.0</v>
      </c>
      <c r="CA3" s="77">
        <v>41.0</v>
      </c>
      <c r="CB3" s="77">
        <v>39.0</v>
      </c>
      <c r="CC3" s="77">
        <v>41.0</v>
      </c>
      <c r="CD3" s="77">
        <v>39.0</v>
      </c>
      <c r="CE3" s="77">
        <v>41.0</v>
      </c>
      <c r="CF3" s="77">
        <v>39.0</v>
      </c>
      <c r="CG3" s="77">
        <v>-39.0</v>
      </c>
      <c r="CH3" s="77">
        <v>-39.0</v>
      </c>
      <c r="CI3" s="77">
        <v>242.0</v>
      </c>
      <c r="CJ3" s="77" t="s">
        <v>16</v>
      </c>
      <c r="CK3" s="77">
        <v>7.0</v>
      </c>
      <c r="CL3" s="77">
        <v>8.0</v>
      </c>
      <c r="CM3" s="77">
        <v>242.0</v>
      </c>
      <c r="CN3" s="77">
        <v>1.0</v>
      </c>
      <c r="CO3" s="77">
        <v>281.0</v>
      </c>
      <c r="CP3" s="77">
        <v>1.0</v>
      </c>
      <c r="CQ3" s="77">
        <v>320.0</v>
      </c>
      <c r="CR3" s="77">
        <v>1.0</v>
      </c>
      <c r="CS3" s="77">
        <v>4.0</v>
      </c>
      <c r="CT3" s="77">
        <v>4.0</v>
      </c>
      <c r="CU3" s="77">
        <v>0.0</v>
      </c>
      <c r="CV3" s="77">
        <v>0.0</v>
      </c>
      <c r="CW3" s="77">
        <v>0.0</v>
      </c>
      <c r="CX3" s="77">
        <v>0.0</v>
      </c>
      <c r="CY3" s="77">
        <v>0.0</v>
      </c>
      <c r="CZ3" s="77">
        <v>0.0</v>
      </c>
      <c r="DA3" s="77">
        <v>0.0</v>
      </c>
      <c r="DB3" s="77">
        <v>0.0</v>
      </c>
      <c r="DC3" s="77">
        <v>0.0</v>
      </c>
      <c r="DD3" s="77">
        <v>0.0</v>
      </c>
      <c r="DE3" s="77">
        <v>0.0</v>
      </c>
      <c r="DF3" s="77">
        <v>0.0</v>
      </c>
      <c r="DG3" s="77">
        <v>0.0</v>
      </c>
      <c r="DH3" s="77">
        <v>0.0</v>
      </c>
      <c r="DI3" s="77">
        <v>0.0</v>
      </c>
      <c r="DJ3" s="77">
        <v>0.0</v>
      </c>
      <c r="DK3" s="77">
        <v>0.0</v>
      </c>
      <c r="DL3" s="77">
        <v>0.0</v>
      </c>
      <c r="DM3" s="77">
        <v>0.0</v>
      </c>
      <c r="DN3" s="77">
        <v>0.0</v>
      </c>
      <c r="DO3" s="77">
        <v>0.0</v>
      </c>
      <c r="DP3" s="77">
        <v>0.0</v>
      </c>
      <c r="DQ3" s="77">
        <v>0.0</v>
      </c>
      <c r="DR3" s="77">
        <v>0.0</v>
      </c>
      <c r="DS3" s="77">
        <v>0.0</v>
      </c>
      <c r="DT3" s="77">
        <v>0.0</v>
      </c>
      <c r="DU3" s="77">
        <v>0.0</v>
      </c>
      <c r="DV3" s="77">
        <v>0.0</v>
      </c>
      <c r="DW3" s="77">
        <v>0.0</v>
      </c>
      <c r="DX3" s="77">
        <v>0.0</v>
      </c>
      <c r="DY3" s="77">
        <v>0.0</v>
      </c>
      <c r="DZ3" s="77">
        <v>0.0</v>
      </c>
      <c r="EA3" s="77">
        <v>0.0</v>
      </c>
      <c r="EB3" s="77">
        <v>0.0</v>
      </c>
      <c r="EC3" s="77">
        <v>0.0</v>
      </c>
      <c r="ED3" s="77">
        <v>0.0</v>
      </c>
      <c r="EE3" s="77">
        <v>0.0</v>
      </c>
      <c r="EF3" s="22">
        <v>0.0</v>
      </c>
      <c r="EG3" s="79">
        <f t="shared" ref="EG3:EG20" si="58">ROW()-2</f>
        <v>1</v>
      </c>
      <c r="EH3" s="22"/>
      <c r="EI3" s="22"/>
    </row>
    <row r="4" ht="18.75" customHeight="1">
      <c r="A4" s="68">
        <f t="shared" si="1"/>
        <v>2</v>
      </c>
      <c r="B4" s="19">
        <v>119.0</v>
      </c>
      <c r="C4" s="107" t="s">
        <v>159</v>
      </c>
      <c r="D4" s="107" t="s">
        <v>160</v>
      </c>
      <c r="E4" s="69" t="s">
        <v>34</v>
      </c>
      <c r="F4" s="69" t="s">
        <v>20</v>
      </c>
      <c r="G4" s="19">
        <v>41.0</v>
      </c>
      <c r="H4" s="19">
        <v>39.0</v>
      </c>
      <c r="I4" s="19">
        <v>39.0</v>
      </c>
      <c r="J4" s="19">
        <v>37.0</v>
      </c>
      <c r="K4" s="19">
        <v>39.0</v>
      </c>
      <c r="L4" s="19">
        <v>41.0</v>
      </c>
      <c r="M4" s="19">
        <v>39.0</v>
      </c>
      <c r="N4" s="19">
        <v>41.0</v>
      </c>
      <c r="O4" s="70">
        <f t="shared" si="2"/>
        <v>-39</v>
      </c>
      <c r="P4" s="70">
        <f t="shared" si="3"/>
        <v>-37</v>
      </c>
      <c r="Q4" s="71">
        <f t="shared" si="4"/>
        <v>240</v>
      </c>
      <c r="R4" s="21" t="str">
        <f t="shared" si="5"/>
        <v>NC-pokal</v>
      </c>
      <c r="S4" s="72">
        <f t="shared" si="6"/>
        <v>7</v>
      </c>
      <c r="T4" s="73">
        <f t="shared" si="7"/>
        <v>8</v>
      </c>
      <c r="U4" s="74">
        <f t="shared" si="8"/>
        <v>240</v>
      </c>
      <c r="V4" s="75">
        <f t="shared" si="9"/>
        <v>2</v>
      </c>
      <c r="W4" s="74">
        <f t="shared" si="10"/>
        <v>279</v>
      </c>
      <c r="X4" s="75">
        <f t="shared" si="11"/>
        <v>2</v>
      </c>
      <c r="Y4" s="74">
        <f t="shared" si="12"/>
        <v>316</v>
      </c>
      <c r="Z4" s="76">
        <f t="shared" si="13"/>
        <v>2</v>
      </c>
      <c r="AA4" s="77">
        <f t="shared" si="14"/>
        <v>3</v>
      </c>
      <c r="AB4" s="77">
        <f t="shared" si="15"/>
        <v>4</v>
      </c>
      <c r="AC4" s="77">
        <f t="shared" si="16"/>
        <v>0</v>
      </c>
      <c r="AD4" s="77">
        <f t="shared" si="17"/>
        <v>1</v>
      </c>
      <c r="AE4" s="77">
        <f t="shared" si="18"/>
        <v>0</v>
      </c>
      <c r="AF4" s="77">
        <f t="shared" si="19"/>
        <v>0</v>
      </c>
      <c r="AG4" s="77">
        <f t="shared" si="20"/>
        <v>0</v>
      </c>
      <c r="AH4" s="77">
        <f t="shared" si="21"/>
        <v>0</v>
      </c>
      <c r="AI4" s="77">
        <f t="shared" si="22"/>
        <v>0</v>
      </c>
      <c r="AJ4" s="77">
        <f t="shared" si="23"/>
        <v>0</v>
      </c>
      <c r="AK4" s="77">
        <f t="shared" si="24"/>
        <v>0</v>
      </c>
      <c r="AL4" s="77">
        <f t="shared" si="25"/>
        <v>0</v>
      </c>
      <c r="AM4" s="77">
        <f t="shared" si="26"/>
        <v>0</v>
      </c>
      <c r="AN4" s="77">
        <f t="shared" si="27"/>
        <v>0</v>
      </c>
      <c r="AO4" s="77">
        <f t="shared" si="28"/>
        <v>0</v>
      </c>
      <c r="AP4" s="77">
        <f t="shared" si="29"/>
        <v>0</v>
      </c>
      <c r="AQ4" s="77">
        <f t="shared" si="30"/>
        <v>0</v>
      </c>
      <c r="AR4" s="77">
        <f t="shared" si="31"/>
        <v>0</v>
      </c>
      <c r="AS4" s="77">
        <f t="shared" si="32"/>
        <v>0</v>
      </c>
      <c r="AT4" s="77">
        <f t="shared" si="33"/>
        <v>0</v>
      </c>
      <c r="AU4" s="77">
        <f t="shared" si="34"/>
        <v>0</v>
      </c>
      <c r="AV4" s="77">
        <f t="shared" si="35"/>
        <v>0</v>
      </c>
      <c r="AW4" s="77">
        <f t="shared" si="36"/>
        <v>0</v>
      </c>
      <c r="AX4" s="77">
        <f t="shared" si="37"/>
        <v>0</v>
      </c>
      <c r="AY4" s="77">
        <f t="shared" si="38"/>
        <v>0</v>
      </c>
      <c r="AZ4" s="77">
        <f t="shared" si="39"/>
        <v>0</v>
      </c>
      <c r="BA4" s="77">
        <f t="shared" si="40"/>
        <v>0</v>
      </c>
      <c r="BB4" s="77">
        <f t="shared" si="41"/>
        <v>0</v>
      </c>
      <c r="BC4" s="77">
        <f t="shared" si="42"/>
        <v>0</v>
      </c>
      <c r="BD4" s="77">
        <f t="shared" si="43"/>
        <v>0</v>
      </c>
      <c r="BE4" s="77">
        <f t="shared" si="44"/>
        <v>0</v>
      </c>
      <c r="BF4" s="77">
        <f t="shared" si="45"/>
        <v>0</v>
      </c>
      <c r="BG4" s="77">
        <f t="shared" si="46"/>
        <v>0</v>
      </c>
      <c r="BH4" s="77">
        <f t="shared" si="47"/>
        <v>0</v>
      </c>
      <c r="BI4" s="77">
        <f t="shared" si="48"/>
        <v>0</v>
      </c>
      <c r="BJ4" s="77">
        <f t="shared" si="49"/>
        <v>0</v>
      </c>
      <c r="BK4" s="77">
        <f t="shared" si="50"/>
        <v>0</v>
      </c>
      <c r="BL4" s="77">
        <f t="shared" si="51"/>
        <v>0</v>
      </c>
      <c r="BM4" s="77">
        <f t="shared" si="52"/>
        <v>0</v>
      </c>
      <c r="BN4" s="77">
        <f t="shared" si="53"/>
        <v>0</v>
      </c>
      <c r="BO4" s="78">
        <f t="shared" si="54"/>
        <v>0</v>
      </c>
      <c r="BP4" s="22"/>
      <c r="BQ4" s="22" t="str">
        <f t="shared" si="55"/>
        <v>x</v>
      </c>
      <c r="BR4" s="22" t="str">
        <f t="shared" si="56"/>
        <v>x</v>
      </c>
      <c r="BS4" s="79">
        <f t="shared" si="57"/>
        <v>2</v>
      </c>
      <c r="BT4" s="22">
        <v>119.0</v>
      </c>
      <c r="BU4" s="22" t="s">
        <v>159</v>
      </c>
      <c r="BV4" s="22" t="s">
        <v>160</v>
      </c>
      <c r="BW4" s="22" t="s">
        <v>34</v>
      </c>
      <c r="BX4" s="22" t="s">
        <v>20</v>
      </c>
      <c r="BY4" s="22">
        <v>41.0</v>
      </c>
      <c r="BZ4" s="22">
        <v>39.0</v>
      </c>
      <c r="CA4" s="22">
        <v>39.0</v>
      </c>
      <c r="CB4" s="22">
        <v>37.0</v>
      </c>
      <c r="CC4" s="22">
        <v>39.0</v>
      </c>
      <c r="CD4" s="22">
        <v>41.0</v>
      </c>
      <c r="CE4" s="22">
        <v>39.0</v>
      </c>
      <c r="CF4" s="22">
        <v>41.0</v>
      </c>
      <c r="CG4" s="22">
        <v>-39.0</v>
      </c>
      <c r="CH4" s="22">
        <v>-37.0</v>
      </c>
      <c r="CI4" s="22">
        <v>240.0</v>
      </c>
      <c r="CJ4" s="22" t="s">
        <v>16</v>
      </c>
      <c r="CK4" s="22">
        <v>7.0</v>
      </c>
      <c r="CL4" s="22">
        <v>8.0</v>
      </c>
      <c r="CM4" s="22">
        <v>240.0</v>
      </c>
      <c r="CN4" s="22">
        <v>2.0</v>
      </c>
      <c r="CO4" s="22">
        <v>279.0</v>
      </c>
      <c r="CP4" s="22">
        <v>2.0</v>
      </c>
      <c r="CQ4" s="22">
        <v>316.0</v>
      </c>
      <c r="CR4" s="22">
        <v>2.0</v>
      </c>
      <c r="CS4" s="22">
        <v>3.0</v>
      </c>
      <c r="CT4" s="22">
        <v>4.0</v>
      </c>
      <c r="CU4" s="22">
        <v>0.0</v>
      </c>
      <c r="CV4" s="22">
        <v>1.0</v>
      </c>
      <c r="CW4" s="22">
        <v>0.0</v>
      </c>
      <c r="CX4" s="22">
        <v>0.0</v>
      </c>
      <c r="CY4" s="22">
        <v>0.0</v>
      </c>
      <c r="CZ4" s="22">
        <v>0.0</v>
      </c>
      <c r="DA4" s="22">
        <v>0.0</v>
      </c>
      <c r="DB4" s="22">
        <v>0.0</v>
      </c>
      <c r="DC4" s="22">
        <v>0.0</v>
      </c>
      <c r="DD4" s="22">
        <v>0.0</v>
      </c>
      <c r="DE4" s="22">
        <v>0.0</v>
      </c>
      <c r="DF4" s="22">
        <v>0.0</v>
      </c>
      <c r="DG4" s="22">
        <v>0.0</v>
      </c>
      <c r="DH4" s="22">
        <v>0.0</v>
      </c>
      <c r="DI4" s="22">
        <v>0.0</v>
      </c>
      <c r="DJ4" s="22">
        <v>0.0</v>
      </c>
      <c r="DK4" s="22">
        <v>0.0</v>
      </c>
      <c r="DL4" s="22">
        <v>0.0</v>
      </c>
      <c r="DM4" s="22">
        <v>0.0</v>
      </c>
      <c r="DN4" s="22">
        <v>0.0</v>
      </c>
      <c r="DO4" s="22">
        <v>0.0</v>
      </c>
      <c r="DP4" s="22">
        <v>0.0</v>
      </c>
      <c r="DQ4" s="22">
        <v>0.0</v>
      </c>
      <c r="DR4" s="22">
        <v>0.0</v>
      </c>
      <c r="DS4" s="22">
        <v>0.0</v>
      </c>
      <c r="DT4" s="22">
        <v>0.0</v>
      </c>
      <c r="DU4" s="22">
        <v>0.0</v>
      </c>
      <c r="DV4" s="22">
        <v>0.0</v>
      </c>
      <c r="DW4" s="22">
        <v>0.0</v>
      </c>
      <c r="DX4" s="22">
        <v>0.0</v>
      </c>
      <c r="DY4" s="22">
        <v>0.0</v>
      </c>
      <c r="DZ4" s="22">
        <v>0.0</v>
      </c>
      <c r="EA4" s="22">
        <v>0.0</v>
      </c>
      <c r="EB4" s="22">
        <v>0.0</v>
      </c>
      <c r="EC4" s="22">
        <v>0.0</v>
      </c>
      <c r="ED4" s="22">
        <v>0.0</v>
      </c>
      <c r="EE4" s="22">
        <v>0.0</v>
      </c>
      <c r="EF4" s="22">
        <v>0.0</v>
      </c>
      <c r="EG4" s="79">
        <f t="shared" si="58"/>
        <v>2</v>
      </c>
      <c r="EH4" s="22"/>
      <c r="EI4" s="22"/>
    </row>
    <row r="5" ht="18.75" customHeight="1">
      <c r="A5" s="68">
        <f t="shared" si="1"/>
        <v>3</v>
      </c>
      <c r="B5" s="19">
        <v>83.0</v>
      </c>
      <c r="C5" s="107" t="s">
        <v>161</v>
      </c>
      <c r="D5" s="107" t="s">
        <v>162</v>
      </c>
      <c r="E5" s="69" t="s">
        <v>163</v>
      </c>
      <c r="F5" s="69" t="s">
        <v>20</v>
      </c>
      <c r="G5" s="19">
        <v>36.0</v>
      </c>
      <c r="H5" s="19">
        <v>35.0</v>
      </c>
      <c r="I5" s="19">
        <v>0.0</v>
      </c>
      <c r="J5" s="19">
        <v>33.0</v>
      </c>
      <c r="K5" s="19">
        <v>37.0</v>
      </c>
      <c r="L5" s="19">
        <v>36.0</v>
      </c>
      <c r="M5" s="19">
        <v>35.0</v>
      </c>
      <c r="N5" s="19">
        <v>38.0</v>
      </c>
      <c r="O5" s="70">
        <f t="shared" si="2"/>
        <v>-33</v>
      </c>
      <c r="P5" s="70">
        <f t="shared" si="3"/>
        <v>0</v>
      </c>
      <c r="Q5" s="71">
        <f t="shared" si="4"/>
        <v>217</v>
      </c>
      <c r="R5" s="21" t="str">
        <f t="shared" si="5"/>
        <v>NC-pokal</v>
      </c>
      <c r="S5" s="72">
        <f t="shared" si="6"/>
        <v>6</v>
      </c>
      <c r="T5" s="73">
        <f t="shared" si="7"/>
        <v>7</v>
      </c>
      <c r="U5" s="74">
        <f t="shared" si="8"/>
        <v>217</v>
      </c>
      <c r="V5" s="75">
        <f t="shared" si="9"/>
        <v>3</v>
      </c>
      <c r="W5" s="74">
        <f t="shared" si="10"/>
        <v>250</v>
      </c>
      <c r="X5" s="75">
        <f t="shared" si="11"/>
        <v>3</v>
      </c>
      <c r="Y5" s="74">
        <f t="shared" si="12"/>
        <v>250</v>
      </c>
      <c r="Z5" s="76">
        <f t="shared" si="13"/>
        <v>9</v>
      </c>
      <c r="AA5" s="77">
        <f t="shared" si="14"/>
        <v>0</v>
      </c>
      <c r="AB5" s="77">
        <f t="shared" si="15"/>
        <v>0</v>
      </c>
      <c r="AC5" s="77">
        <f t="shared" si="16"/>
        <v>1</v>
      </c>
      <c r="AD5" s="77">
        <f t="shared" si="17"/>
        <v>1</v>
      </c>
      <c r="AE5" s="77">
        <f t="shared" si="18"/>
        <v>2</v>
      </c>
      <c r="AF5" s="77">
        <f t="shared" si="19"/>
        <v>2</v>
      </c>
      <c r="AG5" s="77">
        <f t="shared" si="20"/>
        <v>0</v>
      </c>
      <c r="AH5" s="77">
        <f t="shared" si="21"/>
        <v>1</v>
      </c>
      <c r="AI5" s="77">
        <f t="shared" si="22"/>
        <v>0</v>
      </c>
      <c r="AJ5" s="77">
        <f t="shared" si="23"/>
        <v>0</v>
      </c>
      <c r="AK5" s="77">
        <f t="shared" si="24"/>
        <v>0</v>
      </c>
      <c r="AL5" s="77">
        <f t="shared" si="25"/>
        <v>0</v>
      </c>
      <c r="AM5" s="77">
        <f t="shared" si="26"/>
        <v>0</v>
      </c>
      <c r="AN5" s="77">
        <f t="shared" si="27"/>
        <v>0</v>
      </c>
      <c r="AO5" s="77">
        <f t="shared" si="28"/>
        <v>0</v>
      </c>
      <c r="AP5" s="77">
        <f t="shared" si="29"/>
        <v>0</v>
      </c>
      <c r="AQ5" s="77">
        <f t="shared" si="30"/>
        <v>0</v>
      </c>
      <c r="AR5" s="77">
        <f t="shared" si="31"/>
        <v>0</v>
      </c>
      <c r="AS5" s="77">
        <f t="shared" si="32"/>
        <v>0</v>
      </c>
      <c r="AT5" s="77">
        <f t="shared" si="33"/>
        <v>0</v>
      </c>
      <c r="AU5" s="77">
        <f t="shared" si="34"/>
        <v>0</v>
      </c>
      <c r="AV5" s="77">
        <f t="shared" si="35"/>
        <v>0</v>
      </c>
      <c r="AW5" s="77">
        <f t="shared" si="36"/>
        <v>0</v>
      </c>
      <c r="AX5" s="77">
        <f t="shared" si="37"/>
        <v>0</v>
      </c>
      <c r="AY5" s="77">
        <f t="shared" si="38"/>
        <v>0</v>
      </c>
      <c r="AZ5" s="77">
        <f t="shared" si="39"/>
        <v>0</v>
      </c>
      <c r="BA5" s="77">
        <f t="shared" si="40"/>
        <v>0</v>
      </c>
      <c r="BB5" s="77">
        <f t="shared" si="41"/>
        <v>0</v>
      </c>
      <c r="BC5" s="77">
        <f t="shared" si="42"/>
        <v>0</v>
      </c>
      <c r="BD5" s="77">
        <f t="shared" si="43"/>
        <v>0</v>
      </c>
      <c r="BE5" s="77">
        <f t="shared" si="44"/>
        <v>0</v>
      </c>
      <c r="BF5" s="77">
        <f t="shared" si="45"/>
        <v>0</v>
      </c>
      <c r="BG5" s="77">
        <f t="shared" si="46"/>
        <v>0</v>
      </c>
      <c r="BH5" s="77">
        <f t="shared" si="47"/>
        <v>0</v>
      </c>
      <c r="BI5" s="77">
        <f t="shared" si="48"/>
        <v>0</v>
      </c>
      <c r="BJ5" s="77">
        <f t="shared" si="49"/>
        <v>0</v>
      </c>
      <c r="BK5" s="77">
        <f t="shared" si="50"/>
        <v>0</v>
      </c>
      <c r="BL5" s="77">
        <f t="shared" si="51"/>
        <v>0</v>
      </c>
      <c r="BM5" s="77">
        <f t="shared" si="52"/>
        <v>0</v>
      </c>
      <c r="BN5" s="77">
        <f t="shared" si="53"/>
        <v>0</v>
      </c>
      <c r="BO5" s="78">
        <f t="shared" si="54"/>
        <v>0</v>
      </c>
      <c r="BP5" s="22"/>
      <c r="BQ5" s="22" t="str">
        <f t="shared" si="55"/>
        <v>x</v>
      </c>
      <c r="BR5" s="22" t="str">
        <f t="shared" si="56"/>
        <v>x</v>
      </c>
      <c r="BS5" s="79">
        <f t="shared" si="57"/>
        <v>3</v>
      </c>
      <c r="BT5" s="22">
        <v>83.0</v>
      </c>
      <c r="BU5" s="22" t="s">
        <v>161</v>
      </c>
      <c r="BV5" s="22" t="s">
        <v>162</v>
      </c>
      <c r="BW5" s="22" t="s">
        <v>163</v>
      </c>
      <c r="BX5" s="22" t="s">
        <v>20</v>
      </c>
      <c r="BY5" s="22">
        <v>36.0</v>
      </c>
      <c r="BZ5" s="22">
        <v>35.0</v>
      </c>
      <c r="CA5" s="22">
        <v>0.0</v>
      </c>
      <c r="CB5" s="22">
        <v>33.0</v>
      </c>
      <c r="CC5" s="22">
        <v>37.0</v>
      </c>
      <c r="CD5" s="22">
        <v>36.0</v>
      </c>
      <c r="CE5" s="22">
        <v>35.0</v>
      </c>
      <c r="CF5" s="22">
        <v>38.0</v>
      </c>
      <c r="CG5" s="22">
        <v>-33.0</v>
      </c>
      <c r="CH5" s="22">
        <v>0.0</v>
      </c>
      <c r="CI5" s="22">
        <v>217.0</v>
      </c>
      <c r="CJ5" s="22" t="s">
        <v>16</v>
      </c>
      <c r="CK5" s="22">
        <v>6.0</v>
      </c>
      <c r="CL5" s="22">
        <v>7.0</v>
      </c>
      <c r="CM5" s="22">
        <v>217.0</v>
      </c>
      <c r="CN5" s="22">
        <v>3.0</v>
      </c>
      <c r="CO5" s="22">
        <v>250.0</v>
      </c>
      <c r="CP5" s="22">
        <v>3.0</v>
      </c>
      <c r="CQ5" s="22">
        <v>250.0</v>
      </c>
      <c r="CR5" s="22">
        <v>9.0</v>
      </c>
      <c r="CS5" s="22">
        <v>0.0</v>
      </c>
      <c r="CT5" s="22">
        <v>0.0</v>
      </c>
      <c r="CU5" s="22">
        <v>1.0</v>
      </c>
      <c r="CV5" s="22">
        <v>1.0</v>
      </c>
      <c r="CW5" s="22">
        <v>2.0</v>
      </c>
      <c r="CX5" s="22">
        <v>2.0</v>
      </c>
      <c r="CY5" s="22">
        <v>0.0</v>
      </c>
      <c r="CZ5" s="22">
        <v>1.0</v>
      </c>
      <c r="DA5" s="22">
        <v>0.0</v>
      </c>
      <c r="DB5" s="22">
        <v>0.0</v>
      </c>
      <c r="DC5" s="22">
        <v>0.0</v>
      </c>
      <c r="DD5" s="22">
        <v>0.0</v>
      </c>
      <c r="DE5" s="22">
        <v>0.0</v>
      </c>
      <c r="DF5" s="22">
        <v>0.0</v>
      </c>
      <c r="DG5" s="22">
        <v>0.0</v>
      </c>
      <c r="DH5" s="22">
        <v>0.0</v>
      </c>
      <c r="DI5" s="22">
        <v>0.0</v>
      </c>
      <c r="DJ5" s="22">
        <v>0.0</v>
      </c>
      <c r="DK5" s="22">
        <v>0.0</v>
      </c>
      <c r="DL5" s="22">
        <v>0.0</v>
      </c>
      <c r="DM5" s="22">
        <v>0.0</v>
      </c>
      <c r="DN5" s="22">
        <v>0.0</v>
      </c>
      <c r="DO5" s="22">
        <v>0.0</v>
      </c>
      <c r="DP5" s="22">
        <v>0.0</v>
      </c>
      <c r="DQ5" s="22">
        <v>0.0</v>
      </c>
      <c r="DR5" s="22">
        <v>0.0</v>
      </c>
      <c r="DS5" s="22">
        <v>0.0</v>
      </c>
      <c r="DT5" s="22">
        <v>0.0</v>
      </c>
      <c r="DU5" s="22">
        <v>0.0</v>
      </c>
      <c r="DV5" s="22">
        <v>0.0</v>
      </c>
      <c r="DW5" s="22">
        <v>0.0</v>
      </c>
      <c r="DX5" s="22">
        <v>0.0</v>
      </c>
      <c r="DY5" s="22">
        <v>0.0</v>
      </c>
      <c r="DZ5" s="22">
        <v>0.0</v>
      </c>
      <c r="EA5" s="22">
        <v>0.0</v>
      </c>
      <c r="EB5" s="22">
        <v>0.0</v>
      </c>
      <c r="EC5" s="22">
        <v>0.0</v>
      </c>
      <c r="ED5" s="22">
        <v>0.0</v>
      </c>
      <c r="EE5" s="22">
        <v>0.0</v>
      </c>
      <c r="EF5" s="22">
        <v>0.0</v>
      </c>
      <c r="EG5" s="79">
        <f t="shared" si="58"/>
        <v>3</v>
      </c>
      <c r="EH5" s="22"/>
      <c r="EI5" s="22"/>
    </row>
    <row r="6" ht="18.75" customHeight="1">
      <c r="A6" s="68">
        <f t="shared" si="1"/>
        <v>4</v>
      </c>
      <c r="B6" s="19">
        <v>27.0</v>
      </c>
      <c r="C6" s="107" t="s">
        <v>164</v>
      </c>
      <c r="D6" s="107" t="s">
        <v>165</v>
      </c>
      <c r="E6" s="69" t="s">
        <v>24</v>
      </c>
      <c r="F6" s="69" t="s">
        <v>20</v>
      </c>
      <c r="G6" s="19">
        <v>31.0</v>
      </c>
      <c r="H6" s="19">
        <v>32.0</v>
      </c>
      <c r="I6" s="19">
        <v>37.0</v>
      </c>
      <c r="J6" s="19">
        <v>34.0</v>
      </c>
      <c r="K6" s="19">
        <v>35.0</v>
      </c>
      <c r="L6" s="19">
        <v>38.0</v>
      </c>
      <c r="M6" s="19">
        <v>36.0</v>
      </c>
      <c r="N6" s="19">
        <v>36.0</v>
      </c>
      <c r="O6" s="70">
        <f t="shared" si="2"/>
        <v>-32</v>
      </c>
      <c r="P6" s="70">
        <f t="shared" si="3"/>
        <v>-31</v>
      </c>
      <c r="Q6" s="71">
        <f t="shared" si="4"/>
        <v>216</v>
      </c>
      <c r="R6" s="21" t="str">
        <f t="shared" si="5"/>
        <v>NC-pokal</v>
      </c>
      <c r="S6" s="72">
        <f t="shared" si="6"/>
        <v>7</v>
      </c>
      <c r="T6" s="73">
        <f t="shared" si="7"/>
        <v>8</v>
      </c>
      <c r="U6" s="74">
        <f t="shared" si="8"/>
        <v>216</v>
      </c>
      <c r="V6" s="75">
        <f t="shared" si="9"/>
        <v>4</v>
      </c>
      <c r="W6" s="74">
        <f t="shared" si="10"/>
        <v>248</v>
      </c>
      <c r="X6" s="75">
        <f t="shared" si="11"/>
        <v>4</v>
      </c>
      <c r="Y6" s="74">
        <f t="shared" si="12"/>
        <v>279</v>
      </c>
      <c r="Z6" s="76">
        <f t="shared" si="13"/>
        <v>3</v>
      </c>
      <c r="AA6" s="77">
        <f t="shared" si="14"/>
        <v>0</v>
      </c>
      <c r="AB6" s="77">
        <f t="shared" si="15"/>
        <v>0</v>
      </c>
      <c r="AC6" s="77">
        <f t="shared" si="16"/>
        <v>1</v>
      </c>
      <c r="AD6" s="77">
        <f t="shared" si="17"/>
        <v>1</v>
      </c>
      <c r="AE6" s="77">
        <f t="shared" si="18"/>
        <v>2</v>
      </c>
      <c r="AF6" s="77">
        <f t="shared" si="19"/>
        <v>1</v>
      </c>
      <c r="AG6" s="77">
        <f t="shared" si="20"/>
        <v>1</v>
      </c>
      <c r="AH6" s="77">
        <f t="shared" si="21"/>
        <v>0</v>
      </c>
      <c r="AI6" s="77">
        <f t="shared" si="22"/>
        <v>1</v>
      </c>
      <c r="AJ6" s="77">
        <f t="shared" si="23"/>
        <v>1</v>
      </c>
      <c r="AK6" s="77">
        <f t="shared" si="24"/>
        <v>0</v>
      </c>
      <c r="AL6" s="77">
        <f t="shared" si="25"/>
        <v>0</v>
      </c>
      <c r="AM6" s="77">
        <f t="shared" si="26"/>
        <v>0</v>
      </c>
      <c r="AN6" s="77">
        <f t="shared" si="27"/>
        <v>0</v>
      </c>
      <c r="AO6" s="77">
        <f t="shared" si="28"/>
        <v>0</v>
      </c>
      <c r="AP6" s="77">
        <f t="shared" si="29"/>
        <v>0</v>
      </c>
      <c r="AQ6" s="77">
        <f t="shared" si="30"/>
        <v>0</v>
      </c>
      <c r="AR6" s="77">
        <f t="shared" si="31"/>
        <v>0</v>
      </c>
      <c r="AS6" s="77">
        <f t="shared" si="32"/>
        <v>0</v>
      </c>
      <c r="AT6" s="77">
        <f t="shared" si="33"/>
        <v>0</v>
      </c>
      <c r="AU6" s="77">
        <f t="shared" si="34"/>
        <v>0</v>
      </c>
      <c r="AV6" s="77">
        <f t="shared" si="35"/>
        <v>0</v>
      </c>
      <c r="AW6" s="77">
        <f t="shared" si="36"/>
        <v>0</v>
      </c>
      <c r="AX6" s="77">
        <f t="shared" si="37"/>
        <v>0</v>
      </c>
      <c r="AY6" s="77">
        <f t="shared" si="38"/>
        <v>0</v>
      </c>
      <c r="AZ6" s="77">
        <f t="shared" si="39"/>
        <v>0</v>
      </c>
      <c r="BA6" s="77">
        <f t="shared" si="40"/>
        <v>0</v>
      </c>
      <c r="BB6" s="77">
        <f t="shared" si="41"/>
        <v>0</v>
      </c>
      <c r="BC6" s="77">
        <f t="shared" si="42"/>
        <v>0</v>
      </c>
      <c r="BD6" s="77">
        <f t="shared" si="43"/>
        <v>0</v>
      </c>
      <c r="BE6" s="77">
        <f t="shared" si="44"/>
        <v>0</v>
      </c>
      <c r="BF6" s="77">
        <f t="shared" si="45"/>
        <v>0</v>
      </c>
      <c r="BG6" s="77">
        <f t="shared" si="46"/>
        <v>0</v>
      </c>
      <c r="BH6" s="77">
        <f t="shared" si="47"/>
        <v>0</v>
      </c>
      <c r="BI6" s="77">
        <f t="shared" si="48"/>
        <v>0</v>
      </c>
      <c r="BJ6" s="77">
        <f t="shared" si="49"/>
        <v>0</v>
      </c>
      <c r="BK6" s="77">
        <f t="shared" si="50"/>
        <v>0</v>
      </c>
      <c r="BL6" s="77">
        <f t="shared" si="51"/>
        <v>0</v>
      </c>
      <c r="BM6" s="77">
        <f t="shared" si="52"/>
        <v>0</v>
      </c>
      <c r="BN6" s="77">
        <f t="shared" si="53"/>
        <v>0</v>
      </c>
      <c r="BO6" s="78">
        <f t="shared" si="54"/>
        <v>0</v>
      </c>
      <c r="BP6" s="22"/>
      <c r="BQ6" s="22" t="str">
        <f t="shared" si="55"/>
        <v>x</v>
      </c>
      <c r="BR6" s="22" t="str">
        <f t="shared" si="56"/>
        <v>x</v>
      </c>
      <c r="BS6" s="79">
        <f t="shared" si="57"/>
        <v>4</v>
      </c>
      <c r="BT6" s="22">
        <v>27.0</v>
      </c>
      <c r="BU6" s="22" t="s">
        <v>164</v>
      </c>
      <c r="BV6" s="22" t="s">
        <v>165</v>
      </c>
      <c r="BW6" s="22" t="s">
        <v>24</v>
      </c>
      <c r="BX6" s="22" t="s">
        <v>20</v>
      </c>
      <c r="BY6" s="22">
        <v>31.0</v>
      </c>
      <c r="BZ6" s="22">
        <v>32.0</v>
      </c>
      <c r="CA6" s="22">
        <v>37.0</v>
      </c>
      <c r="CB6" s="22">
        <v>34.0</v>
      </c>
      <c r="CC6" s="22">
        <v>35.0</v>
      </c>
      <c r="CD6" s="22">
        <v>38.0</v>
      </c>
      <c r="CE6" s="22">
        <v>36.0</v>
      </c>
      <c r="CF6" s="22">
        <v>36.0</v>
      </c>
      <c r="CG6" s="22">
        <v>-32.0</v>
      </c>
      <c r="CH6" s="22">
        <v>-31.0</v>
      </c>
      <c r="CI6" s="22">
        <v>216.0</v>
      </c>
      <c r="CJ6" s="22" t="s">
        <v>16</v>
      </c>
      <c r="CK6" s="22">
        <v>7.0</v>
      </c>
      <c r="CL6" s="22">
        <v>8.0</v>
      </c>
      <c r="CM6" s="22">
        <v>216.0</v>
      </c>
      <c r="CN6" s="22">
        <v>4.0</v>
      </c>
      <c r="CO6" s="22">
        <v>248.0</v>
      </c>
      <c r="CP6" s="22">
        <v>4.0</v>
      </c>
      <c r="CQ6" s="22">
        <v>279.0</v>
      </c>
      <c r="CR6" s="22">
        <v>3.0</v>
      </c>
      <c r="CS6" s="22">
        <v>0.0</v>
      </c>
      <c r="CT6" s="22">
        <v>0.0</v>
      </c>
      <c r="CU6" s="22">
        <v>1.0</v>
      </c>
      <c r="CV6" s="22">
        <v>1.0</v>
      </c>
      <c r="CW6" s="22">
        <v>2.0</v>
      </c>
      <c r="CX6" s="22">
        <v>1.0</v>
      </c>
      <c r="CY6" s="22">
        <v>1.0</v>
      </c>
      <c r="CZ6" s="22">
        <v>0.0</v>
      </c>
      <c r="DA6" s="22">
        <v>1.0</v>
      </c>
      <c r="DB6" s="22">
        <v>1.0</v>
      </c>
      <c r="DC6" s="22">
        <v>0.0</v>
      </c>
      <c r="DD6" s="22">
        <v>0.0</v>
      </c>
      <c r="DE6" s="22">
        <v>0.0</v>
      </c>
      <c r="DF6" s="22">
        <v>0.0</v>
      </c>
      <c r="DG6" s="22">
        <v>0.0</v>
      </c>
      <c r="DH6" s="22">
        <v>0.0</v>
      </c>
      <c r="DI6" s="22">
        <v>0.0</v>
      </c>
      <c r="DJ6" s="22">
        <v>0.0</v>
      </c>
      <c r="DK6" s="22">
        <v>0.0</v>
      </c>
      <c r="DL6" s="22">
        <v>0.0</v>
      </c>
      <c r="DM6" s="22">
        <v>0.0</v>
      </c>
      <c r="DN6" s="22">
        <v>0.0</v>
      </c>
      <c r="DO6" s="22">
        <v>0.0</v>
      </c>
      <c r="DP6" s="22">
        <v>0.0</v>
      </c>
      <c r="DQ6" s="22">
        <v>0.0</v>
      </c>
      <c r="DR6" s="22">
        <v>0.0</v>
      </c>
      <c r="DS6" s="22">
        <v>0.0</v>
      </c>
      <c r="DT6" s="22">
        <v>0.0</v>
      </c>
      <c r="DU6" s="22">
        <v>0.0</v>
      </c>
      <c r="DV6" s="22">
        <v>0.0</v>
      </c>
      <c r="DW6" s="22">
        <v>0.0</v>
      </c>
      <c r="DX6" s="22">
        <v>0.0</v>
      </c>
      <c r="DY6" s="22">
        <v>0.0</v>
      </c>
      <c r="DZ6" s="22">
        <v>0.0</v>
      </c>
      <c r="EA6" s="22">
        <v>0.0</v>
      </c>
      <c r="EB6" s="22">
        <v>0.0</v>
      </c>
      <c r="EC6" s="22">
        <v>0.0</v>
      </c>
      <c r="ED6" s="22">
        <v>0.0</v>
      </c>
      <c r="EE6" s="22">
        <v>0.0</v>
      </c>
      <c r="EF6" s="22">
        <v>0.0</v>
      </c>
      <c r="EG6" s="79">
        <f t="shared" si="58"/>
        <v>4</v>
      </c>
      <c r="EH6" s="22"/>
      <c r="EI6" s="22"/>
    </row>
    <row r="7" ht="18.75" customHeight="1">
      <c r="A7" s="68">
        <f t="shared" si="1"/>
        <v>5</v>
      </c>
      <c r="B7" s="19">
        <v>54.0</v>
      </c>
      <c r="C7" s="107" t="s">
        <v>166</v>
      </c>
      <c r="D7" s="107" t="s">
        <v>167</v>
      </c>
      <c r="E7" s="69" t="s">
        <v>163</v>
      </c>
      <c r="F7" s="69" t="s">
        <v>20</v>
      </c>
      <c r="G7" s="19">
        <v>37.0</v>
      </c>
      <c r="H7" s="19">
        <v>37.0</v>
      </c>
      <c r="I7" s="19">
        <v>38.0</v>
      </c>
      <c r="J7" s="19">
        <v>28.0</v>
      </c>
      <c r="K7" s="19">
        <v>36.0</v>
      </c>
      <c r="L7" s="19">
        <v>33.0</v>
      </c>
      <c r="M7" s="19">
        <v>34.0</v>
      </c>
      <c r="N7" s="19">
        <v>32.0</v>
      </c>
      <c r="O7" s="70">
        <f t="shared" si="2"/>
        <v>-32</v>
      </c>
      <c r="P7" s="70">
        <f t="shared" si="3"/>
        <v>-28</v>
      </c>
      <c r="Q7" s="71">
        <f t="shared" si="4"/>
        <v>215</v>
      </c>
      <c r="R7" s="21" t="str">
        <f t="shared" si="5"/>
        <v>NC-pokal</v>
      </c>
      <c r="S7" s="72">
        <f t="shared" si="6"/>
        <v>7</v>
      </c>
      <c r="T7" s="73">
        <f t="shared" si="7"/>
        <v>8</v>
      </c>
      <c r="U7" s="74">
        <f t="shared" si="8"/>
        <v>215</v>
      </c>
      <c r="V7" s="75">
        <f t="shared" si="9"/>
        <v>5</v>
      </c>
      <c r="W7" s="74">
        <f t="shared" si="10"/>
        <v>247</v>
      </c>
      <c r="X7" s="75">
        <f t="shared" si="11"/>
        <v>5</v>
      </c>
      <c r="Y7" s="74">
        <f t="shared" si="12"/>
        <v>275</v>
      </c>
      <c r="Z7" s="76">
        <f t="shared" si="13"/>
        <v>4</v>
      </c>
      <c r="AA7" s="77">
        <f t="shared" si="14"/>
        <v>0</v>
      </c>
      <c r="AB7" s="77">
        <f t="shared" si="15"/>
        <v>0</v>
      </c>
      <c r="AC7" s="77">
        <f t="shared" si="16"/>
        <v>1</v>
      </c>
      <c r="AD7" s="77">
        <f t="shared" si="17"/>
        <v>2</v>
      </c>
      <c r="AE7" s="77">
        <f t="shared" si="18"/>
        <v>1</v>
      </c>
      <c r="AF7" s="77">
        <f t="shared" si="19"/>
        <v>0</v>
      </c>
      <c r="AG7" s="77">
        <f t="shared" si="20"/>
        <v>1</v>
      </c>
      <c r="AH7" s="77">
        <f t="shared" si="21"/>
        <v>1</v>
      </c>
      <c r="AI7" s="77">
        <f t="shared" si="22"/>
        <v>1</v>
      </c>
      <c r="AJ7" s="77">
        <f t="shared" si="23"/>
        <v>0</v>
      </c>
      <c r="AK7" s="77">
        <f t="shared" si="24"/>
        <v>0</v>
      </c>
      <c r="AL7" s="77">
        <f t="shared" si="25"/>
        <v>0</v>
      </c>
      <c r="AM7" s="77">
        <f t="shared" si="26"/>
        <v>1</v>
      </c>
      <c r="AN7" s="77">
        <f t="shared" si="27"/>
        <v>0</v>
      </c>
      <c r="AO7" s="77">
        <f t="shared" si="28"/>
        <v>0</v>
      </c>
      <c r="AP7" s="77">
        <f t="shared" si="29"/>
        <v>0</v>
      </c>
      <c r="AQ7" s="77">
        <f t="shared" si="30"/>
        <v>0</v>
      </c>
      <c r="AR7" s="77">
        <f t="shared" si="31"/>
        <v>0</v>
      </c>
      <c r="AS7" s="77">
        <f t="shared" si="32"/>
        <v>0</v>
      </c>
      <c r="AT7" s="77">
        <f t="shared" si="33"/>
        <v>0</v>
      </c>
      <c r="AU7" s="77">
        <f t="shared" si="34"/>
        <v>0</v>
      </c>
      <c r="AV7" s="77">
        <f t="shared" si="35"/>
        <v>0</v>
      </c>
      <c r="AW7" s="77">
        <f t="shared" si="36"/>
        <v>0</v>
      </c>
      <c r="AX7" s="77">
        <f t="shared" si="37"/>
        <v>0</v>
      </c>
      <c r="AY7" s="77">
        <f t="shared" si="38"/>
        <v>0</v>
      </c>
      <c r="AZ7" s="77">
        <f t="shared" si="39"/>
        <v>0</v>
      </c>
      <c r="BA7" s="77">
        <f t="shared" si="40"/>
        <v>0</v>
      </c>
      <c r="BB7" s="77">
        <f t="shared" si="41"/>
        <v>0</v>
      </c>
      <c r="BC7" s="77">
        <f t="shared" si="42"/>
        <v>0</v>
      </c>
      <c r="BD7" s="77">
        <f t="shared" si="43"/>
        <v>0</v>
      </c>
      <c r="BE7" s="77">
        <f t="shared" si="44"/>
        <v>0</v>
      </c>
      <c r="BF7" s="77">
        <f t="shared" si="45"/>
        <v>0</v>
      </c>
      <c r="BG7" s="77">
        <f t="shared" si="46"/>
        <v>0</v>
      </c>
      <c r="BH7" s="77">
        <f t="shared" si="47"/>
        <v>0</v>
      </c>
      <c r="BI7" s="77">
        <f t="shared" si="48"/>
        <v>0</v>
      </c>
      <c r="BJ7" s="77">
        <f t="shared" si="49"/>
        <v>0</v>
      </c>
      <c r="BK7" s="77">
        <f t="shared" si="50"/>
        <v>0</v>
      </c>
      <c r="BL7" s="77">
        <f t="shared" si="51"/>
        <v>0</v>
      </c>
      <c r="BM7" s="77">
        <f t="shared" si="52"/>
        <v>0</v>
      </c>
      <c r="BN7" s="77">
        <f t="shared" si="53"/>
        <v>0</v>
      </c>
      <c r="BO7" s="78">
        <f t="shared" si="54"/>
        <v>0</v>
      </c>
      <c r="BP7" s="22"/>
      <c r="BQ7" s="22" t="str">
        <f t="shared" si="55"/>
        <v>x</v>
      </c>
      <c r="BR7" s="22" t="str">
        <f t="shared" si="56"/>
        <v>x</v>
      </c>
      <c r="BS7" s="79">
        <f t="shared" si="57"/>
        <v>5</v>
      </c>
      <c r="BT7" s="22">
        <v>54.0</v>
      </c>
      <c r="BU7" s="22" t="s">
        <v>166</v>
      </c>
      <c r="BV7" s="22" t="s">
        <v>167</v>
      </c>
      <c r="BW7" s="22" t="s">
        <v>163</v>
      </c>
      <c r="BX7" s="22" t="s">
        <v>20</v>
      </c>
      <c r="BY7" s="22">
        <v>37.0</v>
      </c>
      <c r="BZ7" s="22">
        <v>37.0</v>
      </c>
      <c r="CA7" s="22">
        <v>38.0</v>
      </c>
      <c r="CB7" s="22">
        <v>28.0</v>
      </c>
      <c r="CC7" s="22">
        <v>36.0</v>
      </c>
      <c r="CD7" s="22">
        <v>33.0</v>
      </c>
      <c r="CE7" s="22">
        <v>34.0</v>
      </c>
      <c r="CF7" s="22">
        <v>32.0</v>
      </c>
      <c r="CG7" s="22">
        <v>-32.0</v>
      </c>
      <c r="CH7" s="22">
        <v>-28.0</v>
      </c>
      <c r="CI7" s="22">
        <v>215.0</v>
      </c>
      <c r="CJ7" s="22" t="s">
        <v>16</v>
      </c>
      <c r="CK7" s="22">
        <v>7.0</v>
      </c>
      <c r="CL7" s="22">
        <v>8.0</v>
      </c>
      <c r="CM7" s="22">
        <v>215.0</v>
      </c>
      <c r="CN7" s="22">
        <v>5.0</v>
      </c>
      <c r="CO7" s="22">
        <v>247.0</v>
      </c>
      <c r="CP7" s="22">
        <v>5.0</v>
      </c>
      <c r="CQ7" s="22">
        <v>275.0</v>
      </c>
      <c r="CR7" s="22">
        <v>4.0</v>
      </c>
      <c r="CS7" s="22">
        <v>0.0</v>
      </c>
      <c r="CT7" s="22">
        <v>0.0</v>
      </c>
      <c r="CU7" s="22">
        <v>1.0</v>
      </c>
      <c r="CV7" s="22">
        <v>2.0</v>
      </c>
      <c r="CW7" s="22">
        <v>1.0</v>
      </c>
      <c r="CX7" s="22">
        <v>0.0</v>
      </c>
      <c r="CY7" s="22">
        <v>1.0</v>
      </c>
      <c r="CZ7" s="22">
        <v>1.0</v>
      </c>
      <c r="DA7" s="22">
        <v>1.0</v>
      </c>
      <c r="DB7" s="22">
        <v>0.0</v>
      </c>
      <c r="DC7" s="22">
        <v>0.0</v>
      </c>
      <c r="DD7" s="22">
        <v>0.0</v>
      </c>
      <c r="DE7" s="22">
        <v>1.0</v>
      </c>
      <c r="DF7" s="22">
        <v>0.0</v>
      </c>
      <c r="DG7" s="22">
        <v>0.0</v>
      </c>
      <c r="DH7" s="22">
        <v>0.0</v>
      </c>
      <c r="DI7" s="22">
        <v>0.0</v>
      </c>
      <c r="DJ7" s="22">
        <v>0.0</v>
      </c>
      <c r="DK7" s="22">
        <v>0.0</v>
      </c>
      <c r="DL7" s="22">
        <v>0.0</v>
      </c>
      <c r="DM7" s="22">
        <v>0.0</v>
      </c>
      <c r="DN7" s="22">
        <v>0.0</v>
      </c>
      <c r="DO7" s="22">
        <v>0.0</v>
      </c>
      <c r="DP7" s="22">
        <v>0.0</v>
      </c>
      <c r="DQ7" s="22">
        <v>0.0</v>
      </c>
      <c r="DR7" s="22">
        <v>0.0</v>
      </c>
      <c r="DS7" s="22">
        <v>0.0</v>
      </c>
      <c r="DT7" s="22">
        <v>0.0</v>
      </c>
      <c r="DU7" s="22">
        <v>0.0</v>
      </c>
      <c r="DV7" s="22">
        <v>0.0</v>
      </c>
      <c r="DW7" s="22">
        <v>0.0</v>
      </c>
      <c r="DX7" s="22">
        <v>0.0</v>
      </c>
      <c r="DY7" s="22">
        <v>0.0</v>
      </c>
      <c r="DZ7" s="22">
        <v>0.0</v>
      </c>
      <c r="EA7" s="22">
        <v>0.0</v>
      </c>
      <c r="EB7" s="22">
        <v>0.0</v>
      </c>
      <c r="EC7" s="22">
        <v>0.0</v>
      </c>
      <c r="ED7" s="22">
        <v>0.0</v>
      </c>
      <c r="EE7" s="22">
        <v>0.0</v>
      </c>
      <c r="EF7" s="22">
        <v>0.0</v>
      </c>
      <c r="EG7" s="79">
        <f t="shared" si="58"/>
        <v>5</v>
      </c>
      <c r="EH7" s="22"/>
      <c r="EI7" s="22"/>
    </row>
    <row r="8" ht="18.75" customHeight="1">
      <c r="A8" s="68">
        <f t="shared" si="1"/>
        <v>6</v>
      </c>
      <c r="B8" s="19">
        <v>32.0</v>
      </c>
      <c r="C8" s="107" t="s">
        <v>168</v>
      </c>
      <c r="D8" s="107" t="s">
        <v>169</v>
      </c>
      <c r="E8" s="69" t="s">
        <v>37</v>
      </c>
      <c r="F8" s="69" t="s">
        <v>20</v>
      </c>
      <c r="G8" s="19">
        <v>30.0</v>
      </c>
      <c r="H8" s="19">
        <v>31.0</v>
      </c>
      <c r="I8" s="19">
        <v>0.0</v>
      </c>
      <c r="J8" s="19">
        <v>38.0</v>
      </c>
      <c r="K8" s="19">
        <v>33.0</v>
      </c>
      <c r="L8" s="19">
        <v>37.0</v>
      </c>
      <c r="M8" s="19">
        <v>38.0</v>
      </c>
      <c r="N8" s="19">
        <v>37.0</v>
      </c>
      <c r="O8" s="70">
        <f t="shared" si="2"/>
        <v>-30</v>
      </c>
      <c r="P8" s="70">
        <f t="shared" si="3"/>
        <v>0</v>
      </c>
      <c r="Q8" s="71">
        <f t="shared" si="4"/>
        <v>214</v>
      </c>
      <c r="R8" s="21" t="str">
        <f t="shared" si="5"/>
        <v>NC-pokal</v>
      </c>
      <c r="S8" s="72">
        <f t="shared" si="6"/>
        <v>6</v>
      </c>
      <c r="T8" s="73">
        <f t="shared" si="7"/>
        <v>7</v>
      </c>
      <c r="U8" s="74">
        <f t="shared" si="8"/>
        <v>214</v>
      </c>
      <c r="V8" s="75">
        <f t="shared" si="9"/>
        <v>6.5</v>
      </c>
      <c r="W8" s="74">
        <f t="shared" si="10"/>
        <v>244</v>
      </c>
      <c r="X8" s="75">
        <f t="shared" si="11"/>
        <v>6</v>
      </c>
      <c r="Y8" s="74">
        <f t="shared" si="12"/>
        <v>244</v>
      </c>
      <c r="Z8" s="76">
        <f t="shared" si="13"/>
        <v>10</v>
      </c>
      <c r="AA8" s="77">
        <f t="shared" si="14"/>
        <v>0</v>
      </c>
      <c r="AB8" s="77">
        <f t="shared" si="15"/>
        <v>0</v>
      </c>
      <c r="AC8" s="77">
        <f t="shared" si="16"/>
        <v>2</v>
      </c>
      <c r="AD8" s="77">
        <f t="shared" si="17"/>
        <v>2</v>
      </c>
      <c r="AE8" s="77">
        <f t="shared" si="18"/>
        <v>0</v>
      </c>
      <c r="AF8" s="77">
        <f t="shared" si="19"/>
        <v>0</v>
      </c>
      <c r="AG8" s="77">
        <f t="shared" si="20"/>
        <v>0</v>
      </c>
      <c r="AH8" s="77">
        <f t="shared" si="21"/>
        <v>1</v>
      </c>
      <c r="AI8" s="77">
        <f t="shared" si="22"/>
        <v>0</v>
      </c>
      <c r="AJ8" s="77">
        <f t="shared" si="23"/>
        <v>1</v>
      </c>
      <c r="AK8" s="77">
        <f t="shared" si="24"/>
        <v>1</v>
      </c>
      <c r="AL8" s="77">
        <f t="shared" si="25"/>
        <v>0</v>
      </c>
      <c r="AM8" s="77">
        <f t="shared" si="26"/>
        <v>0</v>
      </c>
      <c r="AN8" s="77">
        <f t="shared" si="27"/>
        <v>0</v>
      </c>
      <c r="AO8" s="77">
        <f t="shared" si="28"/>
        <v>0</v>
      </c>
      <c r="AP8" s="77">
        <f t="shared" si="29"/>
        <v>0</v>
      </c>
      <c r="AQ8" s="77">
        <f t="shared" si="30"/>
        <v>0</v>
      </c>
      <c r="AR8" s="77">
        <f t="shared" si="31"/>
        <v>0</v>
      </c>
      <c r="AS8" s="77">
        <f t="shared" si="32"/>
        <v>0</v>
      </c>
      <c r="AT8" s="77">
        <f t="shared" si="33"/>
        <v>0</v>
      </c>
      <c r="AU8" s="77">
        <f t="shared" si="34"/>
        <v>0</v>
      </c>
      <c r="AV8" s="77">
        <f t="shared" si="35"/>
        <v>0</v>
      </c>
      <c r="AW8" s="77">
        <f t="shared" si="36"/>
        <v>0</v>
      </c>
      <c r="AX8" s="77">
        <f t="shared" si="37"/>
        <v>0</v>
      </c>
      <c r="AY8" s="77">
        <f t="shared" si="38"/>
        <v>0</v>
      </c>
      <c r="AZ8" s="77">
        <f t="shared" si="39"/>
        <v>0</v>
      </c>
      <c r="BA8" s="77">
        <f t="shared" si="40"/>
        <v>0</v>
      </c>
      <c r="BB8" s="77">
        <f t="shared" si="41"/>
        <v>0</v>
      </c>
      <c r="BC8" s="77">
        <f t="shared" si="42"/>
        <v>0</v>
      </c>
      <c r="BD8" s="77">
        <f t="shared" si="43"/>
        <v>0</v>
      </c>
      <c r="BE8" s="77">
        <f t="shared" si="44"/>
        <v>0</v>
      </c>
      <c r="BF8" s="77">
        <f t="shared" si="45"/>
        <v>0</v>
      </c>
      <c r="BG8" s="77">
        <f t="shared" si="46"/>
        <v>0</v>
      </c>
      <c r="BH8" s="77">
        <f t="shared" si="47"/>
        <v>0</v>
      </c>
      <c r="BI8" s="77">
        <f t="shared" si="48"/>
        <v>0</v>
      </c>
      <c r="BJ8" s="77">
        <f t="shared" si="49"/>
        <v>0</v>
      </c>
      <c r="BK8" s="77">
        <f t="shared" si="50"/>
        <v>0</v>
      </c>
      <c r="BL8" s="77">
        <f t="shared" si="51"/>
        <v>0</v>
      </c>
      <c r="BM8" s="77">
        <f t="shared" si="52"/>
        <v>0</v>
      </c>
      <c r="BN8" s="77">
        <f t="shared" si="53"/>
        <v>0</v>
      </c>
      <c r="BO8" s="78">
        <f t="shared" si="54"/>
        <v>0</v>
      </c>
      <c r="BP8" s="22"/>
      <c r="BQ8" s="22" t="str">
        <f t="shared" si="55"/>
        <v>x</v>
      </c>
      <c r="BR8" s="22" t="str">
        <f t="shared" si="56"/>
        <v>x</v>
      </c>
      <c r="BS8" s="79">
        <f t="shared" si="57"/>
        <v>6</v>
      </c>
      <c r="BT8" s="22">
        <v>32.0</v>
      </c>
      <c r="BU8" s="22" t="s">
        <v>168</v>
      </c>
      <c r="BV8" s="22" t="s">
        <v>169</v>
      </c>
      <c r="BW8" s="22" t="s">
        <v>37</v>
      </c>
      <c r="BX8" s="22" t="s">
        <v>20</v>
      </c>
      <c r="BY8" s="22">
        <v>30.0</v>
      </c>
      <c r="BZ8" s="22">
        <v>31.0</v>
      </c>
      <c r="CA8" s="22">
        <v>0.0</v>
      </c>
      <c r="CB8" s="22">
        <v>38.0</v>
      </c>
      <c r="CC8" s="22">
        <v>33.0</v>
      </c>
      <c r="CD8" s="22">
        <v>37.0</v>
      </c>
      <c r="CE8" s="22">
        <v>38.0</v>
      </c>
      <c r="CF8" s="22">
        <v>37.0</v>
      </c>
      <c r="CG8" s="22">
        <v>-30.0</v>
      </c>
      <c r="CH8" s="22">
        <v>0.0</v>
      </c>
      <c r="CI8" s="22">
        <v>214.0</v>
      </c>
      <c r="CJ8" s="22" t="s">
        <v>16</v>
      </c>
      <c r="CK8" s="22">
        <v>6.0</v>
      </c>
      <c r="CL8" s="22">
        <v>7.0</v>
      </c>
      <c r="CM8" s="22">
        <v>214.0</v>
      </c>
      <c r="CN8" s="22">
        <v>6.5</v>
      </c>
      <c r="CO8" s="22">
        <v>244.0</v>
      </c>
      <c r="CP8" s="22">
        <v>6.0</v>
      </c>
      <c r="CQ8" s="22">
        <v>244.0</v>
      </c>
      <c r="CR8" s="22">
        <v>10.0</v>
      </c>
      <c r="CS8" s="22">
        <v>0.0</v>
      </c>
      <c r="CT8" s="22">
        <v>0.0</v>
      </c>
      <c r="CU8" s="22">
        <v>2.0</v>
      </c>
      <c r="CV8" s="22">
        <v>2.0</v>
      </c>
      <c r="CW8" s="22">
        <v>0.0</v>
      </c>
      <c r="CX8" s="22">
        <v>0.0</v>
      </c>
      <c r="CY8" s="22">
        <v>0.0</v>
      </c>
      <c r="CZ8" s="22">
        <v>1.0</v>
      </c>
      <c r="DA8" s="22">
        <v>0.0</v>
      </c>
      <c r="DB8" s="22">
        <v>1.0</v>
      </c>
      <c r="DC8" s="22">
        <v>1.0</v>
      </c>
      <c r="DD8" s="22">
        <v>0.0</v>
      </c>
      <c r="DE8" s="22">
        <v>0.0</v>
      </c>
      <c r="DF8" s="22">
        <v>0.0</v>
      </c>
      <c r="DG8" s="22">
        <v>0.0</v>
      </c>
      <c r="DH8" s="22">
        <v>0.0</v>
      </c>
      <c r="DI8" s="22">
        <v>0.0</v>
      </c>
      <c r="DJ8" s="22">
        <v>0.0</v>
      </c>
      <c r="DK8" s="22">
        <v>0.0</v>
      </c>
      <c r="DL8" s="22">
        <v>0.0</v>
      </c>
      <c r="DM8" s="22">
        <v>0.0</v>
      </c>
      <c r="DN8" s="22">
        <v>0.0</v>
      </c>
      <c r="DO8" s="22">
        <v>0.0</v>
      </c>
      <c r="DP8" s="22">
        <v>0.0</v>
      </c>
      <c r="DQ8" s="22">
        <v>0.0</v>
      </c>
      <c r="DR8" s="22">
        <v>0.0</v>
      </c>
      <c r="DS8" s="22">
        <v>0.0</v>
      </c>
      <c r="DT8" s="22">
        <v>0.0</v>
      </c>
      <c r="DU8" s="22">
        <v>0.0</v>
      </c>
      <c r="DV8" s="22">
        <v>0.0</v>
      </c>
      <c r="DW8" s="22">
        <v>0.0</v>
      </c>
      <c r="DX8" s="22">
        <v>0.0</v>
      </c>
      <c r="DY8" s="22">
        <v>0.0</v>
      </c>
      <c r="DZ8" s="22">
        <v>0.0</v>
      </c>
      <c r="EA8" s="22">
        <v>0.0</v>
      </c>
      <c r="EB8" s="22">
        <v>0.0</v>
      </c>
      <c r="EC8" s="22">
        <v>0.0</v>
      </c>
      <c r="ED8" s="22">
        <v>0.0</v>
      </c>
      <c r="EE8" s="22">
        <v>0.0</v>
      </c>
      <c r="EF8" s="22">
        <v>0.0</v>
      </c>
      <c r="EG8" s="79">
        <f t="shared" si="58"/>
        <v>6</v>
      </c>
      <c r="EH8" s="22"/>
      <c r="EI8" s="22"/>
    </row>
    <row r="9" ht="18.75" customHeight="1">
      <c r="A9" s="68">
        <f t="shared" si="1"/>
        <v>7</v>
      </c>
      <c r="B9" s="19">
        <v>25.0</v>
      </c>
      <c r="C9" s="107" t="s">
        <v>129</v>
      </c>
      <c r="D9" s="107" t="s">
        <v>170</v>
      </c>
      <c r="E9" s="69" t="s">
        <v>128</v>
      </c>
      <c r="F9" s="69" t="s">
        <v>20</v>
      </c>
      <c r="G9" s="19">
        <v>38.0</v>
      </c>
      <c r="H9" s="19">
        <v>34.0</v>
      </c>
      <c r="I9" s="19">
        <v>29.0</v>
      </c>
      <c r="J9" s="19">
        <v>32.0</v>
      </c>
      <c r="K9" s="19">
        <v>38.0</v>
      </c>
      <c r="L9" s="19">
        <v>27.0</v>
      </c>
      <c r="M9" s="19">
        <v>37.0</v>
      </c>
      <c r="N9" s="19">
        <v>35.0</v>
      </c>
      <c r="O9" s="70">
        <f t="shared" si="2"/>
        <v>-29</v>
      </c>
      <c r="P9" s="70">
        <f t="shared" si="3"/>
        <v>-27</v>
      </c>
      <c r="Q9" s="71">
        <f t="shared" si="4"/>
        <v>214</v>
      </c>
      <c r="R9" s="21" t="str">
        <f t="shared" si="5"/>
        <v>NC-pokal</v>
      </c>
      <c r="S9" s="72">
        <f t="shared" si="6"/>
        <v>7</v>
      </c>
      <c r="T9" s="73">
        <f t="shared" si="7"/>
        <v>8</v>
      </c>
      <c r="U9" s="74">
        <f t="shared" si="8"/>
        <v>214</v>
      </c>
      <c r="V9" s="75">
        <f t="shared" si="9"/>
        <v>6.5</v>
      </c>
      <c r="W9" s="74">
        <f t="shared" si="10"/>
        <v>243</v>
      </c>
      <c r="X9" s="75">
        <f t="shared" si="11"/>
        <v>7</v>
      </c>
      <c r="Y9" s="74">
        <f t="shared" si="12"/>
        <v>270</v>
      </c>
      <c r="Z9" s="76">
        <f t="shared" si="13"/>
        <v>5</v>
      </c>
      <c r="AA9" s="77">
        <f t="shared" si="14"/>
        <v>0</v>
      </c>
      <c r="AB9" s="77">
        <f t="shared" si="15"/>
        <v>0</v>
      </c>
      <c r="AC9" s="77">
        <f t="shared" si="16"/>
        <v>2</v>
      </c>
      <c r="AD9" s="77">
        <f t="shared" si="17"/>
        <v>1</v>
      </c>
      <c r="AE9" s="77">
        <f t="shared" si="18"/>
        <v>0</v>
      </c>
      <c r="AF9" s="77">
        <f t="shared" si="19"/>
        <v>1</v>
      </c>
      <c r="AG9" s="77">
        <f t="shared" si="20"/>
        <v>1</v>
      </c>
      <c r="AH9" s="77">
        <f t="shared" si="21"/>
        <v>0</v>
      </c>
      <c r="AI9" s="77">
        <f t="shared" si="22"/>
        <v>1</v>
      </c>
      <c r="AJ9" s="77">
        <f t="shared" si="23"/>
        <v>0</v>
      </c>
      <c r="AK9" s="77">
        <f t="shared" si="24"/>
        <v>0</v>
      </c>
      <c r="AL9" s="77">
        <f t="shared" si="25"/>
        <v>1</v>
      </c>
      <c r="AM9" s="77">
        <f t="shared" si="26"/>
        <v>0</v>
      </c>
      <c r="AN9" s="77">
        <f t="shared" si="27"/>
        <v>1</v>
      </c>
      <c r="AO9" s="77">
        <f t="shared" si="28"/>
        <v>0</v>
      </c>
      <c r="AP9" s="77">
        <f t="shared" si="29"/>
        <v>0</v>
      </c>
      <c r="AQ9" s="77">
        <f t="shared" si="30"/>
        <v>0</v>
      </c>
      <c r="AR9" s="77">
        <f t="shared" si="31"/>
        <v>0</v>
      </c>
      <c r="AS9" s="77">
        <f t="shared" si="32"/>
        <v>0</v>
      </c>
      <c r="AT9" s="77">
        <f t="shared" si="33"/>
        <v>0</v>
      </c>
      <c r="AU9" s="77">
        <f t="shared" si="34"/>
        <v>0</v>
      </c>
      <c r="AV9" s="77">
        <f t="shared" si="35"/>
        <v>0</v>
      </c>
      <c r="AW9" s="77">
        <f t="shared" si="36"/>
        <v>0</v>
      </c>
      <c r="AX9" s="77">
        <f t="shared" si="37"/>
        <v>0</v>
      </c>
      <c r="AY9" s="77">
        <f t="shared" si="38"/>
        <v>0</v>
      </c>
      <c r="AZ9" s="77">
        <f t="shared" si="39"/>
        <v>0</v>
      </c>
      <c r="BA9" s="77">
        <f t="shared" si="40"/>
        <v>0</v>
      </c>
      <c r="BB9" s="77">
        <f t="shared" si="41"/>
        <v>0</v>
      </c>
      <c r="BC9" s="77">
        <f t="shared" si="42"/>
        <v>0</v>
      </c>
      <c r="BD9" s="77">
        <f t="shared" si="43"/>
        <v>0</v>
      </c>
      <c r="BE9" s="77">
        <f t="shared" si="44"/>
        <v>0</v>
      </c>
      <c r="BF9" s="77">
        <f t="shared" si="45"/>
        <v>0</v>
      </c>
      <c r="BG9" s="77">
        <f t="shared" si="46"/>
        <v>0</v>
      </c>
      <c r="BH9" s="77">
        <f t="shared" si="47"/>
        <v>0</v>
      </c>
      <c r="BI9" s="77">
        <f t="shared" si="48"/>
        <v>0</v>
      </c>
      <c r="BJ9" s="77">
        <f t="shared" si="49"/>
        <v>0</v>
      </c>
      <c r="BK9" s="77">
        <f t="shared" si="50"/>
        <v>0</v>
      </c>
      <c r="BL9" s="77">
        <f t="shared" si="51"/>
        <v>0</v>
      </c>
      <c r="BM9" s="77">
        <f t="shared" si="52"/>
        <v>0</v>
      </c>
      <c r="BN9" s="77">
        <f t="shared" si="53"/>
        <v>0</v>
      </c>
      <c r="BO9" s="78">
        <f t="shared" si="54"/>
        <v>0</v>
      </c>
      <c r="BP9" s="22"/>
      <c r="BQ9" s="22" t="str">
        <f t="shared" si="55"/>
        <v>x</v>
      </c>
      <c r="BR9" s="22" t="str">
        <f t="shared" si="56"/>
        <v>x</v>
      </c>
      <c r="BS9" s="79">
        <f t="shared" si="57"/>
        <v>7</v>
      </c>
      <c r="BT9" s="22">
        <v>25.0</v>
      </c>
      <c r="BU9" s="22" t="s">
        <v>129</v>
      </c>
      <c r="BV9" s="22" t="s">
        <v>170</v>
      </c>
      <c r="BW9" s="22" t="s">
        <v>128</v>
      </c>
      <c r="BX9" s="22" t="s">
        <v>20</v>
      </c>
      <c r="BY9" s="22">
        <v>38.0</v>
      </c>
      <c r="BZ9" s="22">
        <v>34.0</v>
      </c>
      <c r="CA9" s="22">
        <v>29.0</v>
      </c>
      <c r="CB9" s="22">
        <v>32.0</v>
      </c>
      <c r="CC9" s="22">
        <v>38.0</v>
      </c>
      <c r="CD9" s="22">
        <v>27.0</v>
      </c>
      <c r="CE9" s="22">
        <v>37.0</v>
      </c>
      <c r="CF9" s="22">
        <v>35.0</v>
      </c>
      <c r="CG9" s="22">
        <v>-29.0</v>
      </c>
      <c r="CH9" s="22">
        <v>-27.0</v>
      </c>
      <c r="CI9" s="22">
        <v>214.0</v>
      </c>
      <c r="CJ9" s="22" t="s">
        <v>16</v>
      </c>
      <c r="CK9" s="22">
        <v>7.0</v>
      </c>
      <c r="CL9" s="22">
        <v>8.0</v>
      </c>
      <c r="CM9" s="22">
        <v>214.0</v>
      </c>
      <c r="CN9" s="22">
        <v>6.5</v>
      </c>
      <c r="CO9" s="22">
        <v>243.0</v>
      </c>
      <c r="CP9" s="22">
        <v>7.0</v>
      </c>
      <c r="CQ9" s="22">
        <v>270.0</v>
      </c>
      <c r="CR9" s="22">
        <v>5.0</v>
      </c>
      <c r="CS9" s="22">
        <v>0.0</v>
      </c>
      <c r="CT9" s="22">
        <v>0.0</v>
      </c>
      <c r="CU9" s="22">
        <v>2.0</v>
      </c>
      <c r="CV9" s="22">
        <v>1.0</v>
      </c>
      <c r="CW9" s="22">
        <v>0.0</v>
      </c>
      <c r="CX9" s="22">
        <v>1.0</v>
      </c>
      <c r="CY9" s="22">
        <v>1.0</v>
      </c>
      <c r="CZ9" s="22">
        <v>0.0</v>
      </c>
      <c r="DA9" s="22">
        <v>1.0</v>
      </c>
      <c r="DB9" s="22">
        <v>0.0</v>
      </c>
      <c r="DC9" s="22">
        <v>0.0</v>
      </c>
      <c r="DD9" s="22">
        <v>1.0</v>
      </c>
      <c r="DE9" s="22">
        <v>0.0</v>
      </c>
      <c r="DF9" s="22">
        <v>1.0</v>
      </c>
      <c r="DG9" s="22">
        <v>0.0</v>
      </c>
      <c r="DH9" s="22">
        <v>0.0</v>
      </c>
      <c r="DI9" s="22">
        <v>0.0</v>
      </c>
      <c r="DJ9" s="22">
        <v>0.0</v>
      </c>
      <c r="DK9" s="22">
        <v>0.0</v>
      </c>
      <c r="DL9" s="22">
        <v>0.0</v>
      </c>
      <c r="DM9" s="22">
        <v>0.0</v>
      </c>
      <c r="DN9" s="22">
        <v>0.0</v>
      </c>
      <c r="DO9" s="22">
        <v>0.0</v>
      </c>
      <c r="DP9" s="22">
        <v>0.0</v>
      </c>
      <c r="DQ9" s="22">
        <v>0.0</v>
      </c>
      <c r="DR9" s="22">
        <v>0.0</v>
      </c>
      <c r="DS9" s="22">
        <v>0.0</v>
      </c>
      <c r="DT9" s="22">
        <v>0.0</v>
      </c>
      <c r="DU9" s="22">
        <v>0.0</v>
      </c>
      <c r="DV9" s="22">
        <v>0.0</v>
      </c>
      <c r="DW9" s="22">
        <v>0.0</v>
      </c>
      <c r="DX9" s="22">
        <v>0.0</v>
      </c>
      <c r="DY9" s="22">
        <v>0.0</v>
      </c>
      <c r="DZ9" s="22">
        <v>0.0</v>
      </c>
      <c r="EA9" s="22">
        <v>0.0</v>
      </c>
      <c r="EB9" s="22">
        <v>0.0</v>
      </c>
      <c r="EC9" s="22">
        <v>0.0</v>
      </c>
      <c r="ED9" s="22">
        <v>0.0</v>
      </c>
      <c r="EE9" s="22">
        <v>0.0</v>
      </c>
      <c r="EF9" s="22">
        <v>0.0</v>
      </c>
      <c r="EG9" s="79">
        <f t="shared" si="58"/>
        <v>7</v>
      </c>
      <c r="EH9" s="22"/>
      <c r="EI9" s="22"/>
    </row>
    <row r="10" ht="18.75" customHeight="1">
      <c r="A10" s="68">
        <f t="shared" si="1"/>
        <v>8</v>
      </c>
      <c r="B10" s="19">
        <v>81.0</v>
      </c>
      <c r="C10" s="107" t="s">
        <v>171</v>
      </c>
      <c r="D10" s="107" t="s">
        <v>47</v>
      </c>
      <c r="E10" s="69" t="s">
        <v>24</v>
      </c>
      <c r="F10" s="69" t="s">
        <v>20</v>
      </c>
      <c r="G10" s="19">
        <v>35.0</v>
      </c>
      <c r="H10" s="19">
        <v>36.0</v>
      </c>
      <c r="I10" s="19">
        <v>35.0</v>
      </c>
      <c r="J10" s="19">
        <v>41.0</v>
      </c>
      <c r="K10" s="19">
        <v>29.0</v>
      </c>
      <c r="L10" s="19">
        <v>28.0</v>
      </c>
      <c r="M10" s="19">
        <v>29.0</v>
      </c>
      <c r="N10" s="19">
        <v>34.0</v>
      </c>
      <c r="O10" s="70">
        <f t="shared" si="2"/>
        <v>-29</v>
      </c>
      <c r="P10" s="70">
        <f t="shared" si="3"/>
        <v>-28</v>
      </c>
      <c r="Q10" s="71">
        <f t="shared" si="4"/>
        <v>210</v>
      </c>
      <c r="R10" s="21" t="str">
        <f t="shared" si="5"/>
        <v>NC-pokal</v>
      </c>
      <c r="S10" s="72">
        <f t="shared" si="6"/>
        <v>7</v>
      </c>
      <c r="T10" s="73">
        <f t="shared" si="7"/>
        <v>8</v>
      </c>
      <c r="U10" s="74">
        <f t="shared" si="8"/>
        <v>210</v>
      </c>
      <c r="V10" s="75">
        <f t="shared" si="9"/>
        <v>8</v>
      </c>
      <c r="W10" s="74">
        <f t="shared" si="10"/>
        <v>239</v>
      </c>
      <c r="X10" s="75">
        <f t="shared" si="11"/>
        <v>8.5</v>
      </c>
      <c r="Y10" s="74">
        <f t="shared" si="12"/>
        <v>267</v>
      </c>
      <c r="Z10" s="76">
        <f t="shared" si="13"/>
        <v>6</v>
      </c>
      <c r="AA10" s="77">
        <f t="shared" si="14"/>
        <v>1</v>
      </c>
      <c r="AB10" s="77">
        <f t="shared" si="15"/>
        <v>0</v>
      </c>
      <c r="AC10" s="77">
        <f t="shared" si="16"/>
        <v>0</v>
      </c>
      <c r="AD10" s="77">
        <f t="shared" si="17"/>
        <v>0</v>
      </c>
      <c r="AE10" s="77">
        <f t="shared" si="18"/>
        <v>1</v>
      </c>
      <c r="AF10" s="77">
        <f t="shared" si="19"/>
        <v>2</v>
      </c>
      <c r="AG10" s="77">
        <f t="shared" si="20"/>
        <v>1</v>
      </c>
      <c r="AH10" s="77">
        <f t="shared" si="21"/>
        <v>0</v>
      </c>
      <c r="AI10" s="77">
        <f t="shared" si="22"/>
        <v>0</v>
      </c>
      <c r="AJ10" s="77">
        <f t="shared" si="23"/>
        <v>0</v>
      </c>
      <c r="AK10" s="77">
        <f t="shared" si="24"/>
        <v>0</v>
      </c>
      <c r="AL10" s="77">
        <f t="shared" si="25"/>
        <v>2</v>
      </c>
      <c r="AM10" s="77">
        <f t="shared" si="26"/>
        <v>1</v>
      </c>
      <c r="AN10" s="77">
        <f t="shared" si="27"/>
        <v>0</v>
      </c>
      <c r="AO10" s="77">
        <f t="shared" si="28"/>
        <v>0</v>
      </c>
      <c r="AP10" s="77">
        <f t="shared" si="29"/>
        <v>0</v>
      </c>
      <c r="AQ10" s="77">
        <f t="shared" si="30"/>
        <v>0</v>
      </c>
      <c r="AR10" s="77">
        <f t="shared" si="31"/>
        <v>0</v>
      </c>
      <c r="AS10" s="77">
        <f t="shared" si="32"/>
        <v>0</v>
      </c>
      <c r="AT10" s="77">
        <f t="shared" si="33"/>
        <v>0</v>
      </c>
      <c r="AU10" s="77">
        <f t="shared" si="34"/>
        <v>0</v>
      </c>
      <c r="AV10" s="77">
        <f t="shared" si="35"/>
        <v>0</v>
      </c>
      <c r="AW10" s="77">
        <f t="shared" si="36"/>
        <v>0</v>
      </c>
      <c r="AX10" s="77">
        <f t="shared" si="37"/>
        <v>0</v>
      </c>
      <c r="AY10" s="77">
        <f t="shared" si="38"/>
        <v>0</v>
      </c>
      <c r="AZ10" s="77">
        <f t="shared" si="39"/>
        <v>0</v>
      </c>
      <c r="BA10" s="77">
        <f t="shared" si="40"/>
        <v>0</v>
      </c>
      <c r="BB10" s="77">
        <f t="shared" si="41"/>
        <v>0</v>
      </c>
      <c r="BC10" s="77">
        <f t="shared" si="42"/>
        <v>0</v>
      </c>
      <c r="BD10" s="77">
        <f t="shared" si="43"/>
        <v>0</v>
      </c>
      <c r="BE10" s="77">
        <f t="shared" si="44"/>
        <v>0</v>
      </c>
      <c r="BF10" s="77">
        <f t="shared" si="45"/>
        <v>0</v>
      </c>
      <c r="BG10" s="77">
        <f t="shared" si="46"/>
        <v>0</v>
      </c>
      <c r="BH10" s="77">
        <f t="shared" si="47"/>
        <v>0</v>
      </c>
      <c r="BI10" s="77">
        <f t="shared" si="48"/>
        <v>0</v>
      </c>
      <c r="BJ10" s="77">
        <f t="shared" si="49"/>
        <v>0</v>
      </c>
      <c r="BK10" s="77">
        <f t="shared" si="50"/>
        <v>0</v>
      </c>
      <c r="BL10" s="77">
        <f t="shared" si="51"/>
        <v>0</v>
      </c>
      <c r="BM10" s="77">
        <f t="shared" si="52"/>
        <v>0</v>
      </c>
      <c r="BN10" s="77">
        <f t="shared" si="53"/>
        <v>0</v>
      </c>
      <c r="BO10" s="78">
        <f t="shared" si="54"/>
        <v>0</v>
      </c>
      <c r="BP10" s="22"/>
      <c r="BQ10" s="22" t="str">
        <f t="shared" si="55"/>
        <v>x</v>
      </c>
      <c r="BR10" s="22" t="str">
        <f t="shared" si="56"/>
        <v>x</v>
      </c>
      <c r="BS10" s="79">
        <f t="shared" si="57"/>
        <v>8</v>
      </c>
      <c r="BT10" s="22">
        <v>81.0</v>
      </c>
      <c r="BU10" s="22" t="s">
        <v>171</v>
      </c>
      <c r="BV10" s="22" t="s">
        <v>47</v>
      </c>
      <c r="BW10" s="22" t="s">
        <v>24</v>
      </c>
      <c r="BX10" s="22" t="s">
        <v>20</v>
      </c>
      <c r="BY10" s="22">
        <v>35.0</v>
      </c>
      <c r="BZ10" s="22">
        <v>36.0</v>
      </c>
      <c r="CA10" s="22">
        <v>35.0</v>
      </c>
      <c r="CB10" s="22">
        <v>41.0</v>
      </c>
      <c r="CC10" s="22">
        <v>29.0</v>
      </c>
      <c r="CD10" s="22">
        <v>28.0</v>
      </c>
      <c r="CE10" s="22">
        <v>29.0</v>
      </c>
      <c r="CF10" s="22">
        <v>34.0</v>
      </c>
      <c r="CG10" s="22">
        <v>-29.0</v>
      </c>
      <c r="CH10" s="22">
        <v>-28.0</v>
      </c>
      <c r="CI10" s="22">
        <v>210.0</v>
      </c>
      <c r="CJ10" s="22" t="s">
        <v>16</v>
      </c>
      <c r="CK10" s="22">
        <v>7.0</v>
      </c>
      <c r="CL10" s="22">
        <v>8.0</v>
      </c>
      <c r="CM10" s="22">
        <v>210.0</v>
      </c>
      <c r="CN10" s="22">
        <v>8.0</v>
      </c>
      <c r="CO10" s="22">
        <v>239.0</v>
      </c>
      <c r="CP10" s="22">
        <v>8.5</v>
      </c>
      <c r="CQ10" s="22">
        <v>267.0</v>
      </c>
      <c r="CR10" s="22">
        <v>6.0</v>
      </c>
      <c r="CS10" s="22">
        <v>1.0</v>
      </c>
      <c r="CT10" s="22">
        <v>0.0</v>
      </c>
      <c r="CU10" s="22">
        <v>0.0</v>
      </c>
      <c r="CV10" s="22">
        <v>0.0</v>
      </c>
      <c r="CW10" s="22">
        <v>1.0</v>
      </c>
      <c r="CX10" s="22">
        <v>2.0</v>
      </c>
      <c r="CY10" s="22">
        <v>1.0</v>
      </c>
      <c r="CZ10" s="22">
        <v>0.0</v>
      </c>
      <c r="DA10" s="22">
        <v>0.0</v>
      </c>
      <c r="DB10" s="22">
        <v>0.0</v>
      </c>
      <c r="DC10" s="22">
        <v>0.0</v>
      </c>
      <c r="DD10" s="22">
        <v>2.0</v>
      </c>
      <c r="DE10" s="22">
        <v>1.0</v>
      </c>
      <c r="DF10" s="22">
        <v>0.0</v>
      </c>
      <c r="DG10" s="22">
        <v>0.0</v>
      </c>
      <c r="DH10" s="22">
        <v>0.0</v>
      </c>
      <c r="DI10" s="22">
        <v>0.0</v>
      </c>
      <c r="DJ10" s="22">
        <v>0.0</v>
      </c>
      <c r="DK10" s="22">
        <v>0.0</v>
      </c>
      <c r="DL10" s="22">
        <v>0.0</v>
      </c>
      <c r="DM10" s="22">
        <v>0.0</v>
      </c>
      <c r="DN10" s="22">
        <v>0.0</v>
      </c>
      <c r="DO10" s="22">
        <v>0.0</v>
      </c>
      <c r="DP10" s="22">
        <v>0.0</v>
      </c>
      <c r="DQ10" s="22">
        <v>0.0</v>
      </c>
      <c r="DR10" s="22">
        <v>0.0</v>
      </c>
      <c r="DS10" s="22">
        <v>0.0</v>
      </c>
      <c r="DT10" s="22">
        <v>0.0</v>
      </c>
      <c r="DU10" s="22">
        <v>0.0</v>
      </c>
      <c r="DV10" s="22">
        <v>0.0</v>
      </c>
      <c r="DW10" s="22">
        <v>0.0</v>
      </c>
      <c r="DX10" s="22">
        <v>0.0</v>
      </c>
      <c r="DY10" s="22">
        <v>0.0</v>
      </c>
      <c r="DZ10" s="22">
        <v>0.0</v>
      </c>
      <c r="EA10" s="22">
        <v>0.0</v>
      </c>
      <c r="EB10" s="22">
        <v>0.0</v>
      </c>
      <c r="EC10" s="22">
        <v>0.0</v>
      </c>
      <c r="ED10" s="22">
        <v>0.0</v>
      </c>
      <c r="EE10" s="22">
        <v>0.0</v>
      </c>
      <c r="EF10" s="22">
        <v>0.0</v>
      </c>
      <c r="EG10" s="79">
        <f t="shared" si="58"/>
        <v>8</v>
      </c>
      <c r="EH10" s="22"/>
      <c r="EI10" s="22"/>
    </row>
    <row r="11" ht="18.75" customHeight="1">
      <c r="A11" s="68">
        <f t="shared" si="1"/>
        <v>9</v>
      </c>
      <c r="B11" s="19">
        <v>29.0</v>
      </c>
      <c r="C11" s="107" t="s">
        <v>172</v>
      </c>
      <c r="D11" s="107" t="s">
        <v>173</v>
      </c>
      <c r="E11" s="69" t="s">
        <v>163</v>
      </c>
      <c r="F11" s="69" t="s">
        <v>20</v>
      </c>
      <c r="G11" s="19">
        <v>34.0</v>
      </c>
      <c r="H11" s="19">
        <v>38.0</v>
      </c>
      <c r="I11" s="19">
        <v>36.0</v>
      </c>
      <c r="J11" s="19">
        <v>25.0</v>
      </c>
      <c r="K11" s="19">
        <v>34.0</v>
      </c>
      <c r="L11" s="19">
        <v>34.0</v>
      </c>
      <c r="M11" s="19">
        <v>30.0</v>
      </c>
      <c r="N11" s="19">
        <v>33.0</v>
      </c>
      <c r="O11" s="70">
        <f t="shared" si="2"/>
        <v>-30</v>
      </c>
      <c r="P11" s="70">
        <f t="shared" si="3"/>
        <v>-25</v>
      </c>
      <c r="Q11" s="71">
        <f t="shared" si="4"/>
        <v>209</v>
      </c>
      <c r="R11" s="21" t="str">
        <f t="shared" si="5"/>
        <v>NC-pokal</v>
      </c>
      <c r="S11" s="72">
        <f t="shared" si="6"/>
        <v>7</v>
      </c>
      <c r="T11" s="73">
        <f t="shared" si="7"/>
        <v>8</v>
      </c>
      <c r="U11" s="74">
        <f t="shared" si="8"/>
        <v>209</v>
      </c>
      <c r="V11" s="75">
        <f t="shared" si="9"/>
        <v>9</v>
      </c>
      <c r="W11" s="74">
        <f t="shared" si="10"/>
        <v>239</v>
      </c>
      <c r="X11" s="75">
        <f t="shared" si="11"/>
        <v>8.5</v>
      </c>
      <c r="Y11" s="74">
        <f t="shared" si="12"/>
        <v>264</v>
      </c>
      <c r="Z11" s="76">
        <f t="shared" si="13"/>
        <v>7</v>
      </c>
      <c r="AA11" s="77">
        <f t="shared" si="14"/>
        <v>0</v>
      </c>
      <c r="AB11" s="77">
        <f t="shared" si="15"/>
        <v>0</v>
      </c>
      <c r="AC11" s="77">
        <f t="shared" si="16"/>
        <v>1</v>
      </c>
      <c r="AD11" s="77">
        <f t="shared" si="17"/>
        <v>0</v>
      </c>
      <c r="AE11" s="77">
        <f t="shared" si="18"/>
        <v>1</v>
      </c>
      <c r="AF11" s="77">
        <f t="shared" si="19"/>
        <v>0</v>
      </c>
      <c r="AG11" s="77">
        <f t="shared" si="20"/>
        <v>3</v>
      </c>
      <c r="AH11" s="77">
        <f t="shared" si="21"/>
        <v>1</v>
      </c>
      <c r="AI11" s="77">
        <f t="shared" si="22"/>
        <v>0</v>
      </c>
      <c r="AJ11" s="77">
        <f t="shared" si="23"/>
        <v>0</v>
      </c>
      <c r="AK11" s="77">
        <f t="shared" si="24"/>
        <v>1</v>
      </c>
      <c r="AL11" s="77">
        <f t="shared" si="25"/>
        <v>0</v>
      </c>
      <c r="AM11" s="77">
        <f t="shared" si="26"/>
        <v>0</v>
      </c>
      <c r="AN11" s="77">
        <f t="shared" si="27"/>
        <v>0</v>
      </c>
      <c r="AO11" s="77">
        <f t="shared" si="28"/>
        <v>0</v>
      </c>
      <c r="AP11" s="77">
        <f t="shared" si="29"/>
        <v>1</v>
      </c>
      <c r="AQ11" s="77">
        <f t="shared" si="30"/>
        <v>0</v>
      </c>
      <c r="AR11" s="77">
        <f t="shared" si="31"/>
        <v>0</v>
      </c>
      <c r="AS11" s="77">
        <f t="shared" si="32"/>
        <v>0</v>
      </c>
      <c r="AT11" s="77">
        <f t="shared" si="33"/>
        <v>0</v>
      </c>
      <c r="AU11" s="77">
        <f t="shared" si="34"/>
        <v>0</v>
      </c>
      <c r="AV11" s="77">
        <f t="shared" si="35"/>
        <v>0</v>
      </c>
      <c r="AW11" s="77">
        <f t="shared" si="36"/>
        <v>0</v>
      </c>
      <c r="AX11" s="77">
        <f t="shared" si="37"/>
        <v>0</v>
      </c>
      <c r="AY11" s="77">
        <f t="shared" si="38"/>
        <v>0</v>
      </c>
      <c r="AZ11" s="77">
        <f t="shared" si="39"/>
        <v>0</v>
      </c>
      <c r="BA11" s="77">
        <f t="shared" si="40"/>
        <v>0</v>
      </c>
      <c r="BB11" s="77">
        <f t="shared" si="41"/>
        <v>0</v>
      </c>
      <c r="BC11" s="77">
        <f t="shared" si="42"/>
        <v>0</v>
      </c>
      <c r="BD11" s="77">
        <f t="shared" si="43"/>
        <v>0</v>
      </c>
      <c r="BE11" s="77">
        <f t="shared" si="44"/>
        <v>0</v>
      </c>
      <c r="BF11" s="77">
        <f t="shared" si="45"/>
        <v>0</v>
      </c>
      <c r="BG11" s="77">
        <f t="shared" si="46"/>
        <v>0</v>
      </c>
      <c r="BH11" s="77">
        <f t="shared" si="47"/>
        <v>0</v>
      </c>
      <c r="BI11" s="77">
        <f t="shared" si="48"/>
        <v>0</v>
      </c>
      <c r="BJ11" s="77">
        <f t="shared" si="49"/>
        <v>0</v>
      </c>
      <c r="BK11" s="77">
        <f t="shared" si="50"/>
        <v>0</v>
      </c>
      <c r="BL11" s="77">
        <f t="shared" si="51"/>
        <v>0</v>
      </c>
      <c r="BM11" s="77">
        <f t="shared" si="52"/>
        <v>0</v>
      </c>
      <c r="BN11" s="77">
        <f t="shared" si="53"/>
        <v>0</v>
      </c>
      <c r="BO11" s="78">
        <f t="shared" si="54"/>
        <v>0</v>
      </c>
      <c r="BP11" s="22"/>
      <c r="BQ11" s="22" t="str">
        <f t="shared" si="55"/>
        <v>x</v>
      </c>
      <c r="BR11" s="22" t="str">
        <f t="shared" si="56"/>
        <v>x</v>
      </c>
      <c r="BS11" s="79">
        <f t="shared" si="57"/>
        <v>9</v>
      </c>
      <c r="BT11" s="22">
        <v>29.0</v>
      </c>
      <c r="BU11" s="22" t="s">
        <v>172</v>
      </c>
      <c r="BV11" s="22" t="s">
        <v>173</v>
      </c>
      <c r="BW11" s="22" t="s">
        <v>163</v>
      </c>
      <c r="BX11" s="22" t="s">
        <v>20</v>
      </c>
      <c r="BY11" s="22">
        <v>34.0</v>
      </c>
      <c r="BZ11" s="22">
        <v>38.0</v>
      </c>
      <c r="CA11" s="22">
        <v>36.0</v>
      </c>
      <c r="CB11" s="22">
        <v>25.0</v>
      </c>
      <c r="CC11" s="22">
        <v>34.0</v>
      </c>
      <c r="CD11" s="22">
        <v>34.0</v>
      </c>
      <c r="CE11" s="22">
        <v>30.0</v>
      </c>
      <c r="CF11" s="22">
        <v>33.0</v>
      </c>
      <c r="CG11" s="22">
        <v>-30.0</v>
      </c>
      <c r="CH11" s="22">
        <v>-25.0</v>
      </c>
      <c r="CI11" s="22">
        <v>209.0</v>
      </c>
      <c r="CJ11" s="22" t="s">
        <v>16</v>
      </c>
      <c r="CK11" s="22">
        <v>7.0</v>
      </c>
      <c r="CL11" s="22">
        <v>8.0</v>
      </c>
      <c r="CM11" s="22">
        <v>209.0</v>
      </c>
      <c r="CN11" s="22">
        <v>9.0</v>
      </c>
      <c r="CO11" s="22">
        <v>239.0</v>
      </c>
      <c r="CP11" s="22">
        <v>8.5</v>
      </c>
      <c r="CQ11" s="22">
        <v>264.0</v>
      </c>
      <c r="CR11" s="22">
        <v>7.0</v>
      </c>
      <c r="CS11" s="22">
        <v>0.0</v>
      </c>
      <c r="CT11" s="22">
        <v>0.0</v>
      </c>
      <c r="CU11" s="22">
        <v>1.0</v>
      </c>
      <c r="CV11" s="22">
        <v>0.0</v>
      </c>
      <c r="CW11" s="22">
        <v>1.0</v>
      </c>
      <c r="CX11" s="22">
        <v>0.0</v>
      </c>
      <c r="CY11" s="22">
        <v>3.0</v>
      </c>
      <c r="CZ11" s="22">
        <v>1.0</v>
      </c>
      <c r="DA11" s="22">
        <v>0.0</v>
      </c>
      <c r="DB11" s="22">
        <v>0.0</v>
      </c>
      <c r="DC11" s="22">
        <v>1.0</v>
      </c>
      <c r="DD11" s="22">
        <v>0.0</v>
      </c>
      <c r="DE11" s="22">
        <v>0.0</v>
      </c>
      <c r="DF11" s="22">
        <v>0.0</v>
      </c>
      <c r="DG11" s="22">
        <v>0.0</v>
      </c>
      <c r="DH11" s="22">
        <v>1.0</v>
      </c>
      <c r="DI11" s="22">
        <v>0.0</v>
      </c>
      <c r="DJ11" s="22">
        <v>0.0</v>
      </c>
      <c r="DK11" s="22">
        <v>0.0</v>
      </c>
      <c r="DL11" s="22">
        <v>0.0</v>
      </c>
      <c r="DM11" s="22">
        <v>0.0</v>
      </c>
      <c r="DN11" s="22">
        <v>0.0</v>
      </c>
      <c r="DO11" s="22">
        <v>0.0</v>
      </c>
      <c r="DP11" s="22">
        <v>0.0</v>
      </c>
      <c r="DQ11" s="22">
        <v>0.0</v>
      </c>
      <c r="DR11" s="22">
        <v>0.0</v>
      </c>
      <c r="DS11" s="22">
        <v>0.0</v>
      </c>
      <c r="DT11" s="22">
        <v>0.0</v>
      </c>
      <c r="DU11" s="22">
        <v>0.0</v>
      </c>
      <c r="DV11" s="22">
        <v>0.0</v>
      </c>
      <c r="DW11" s="22">
        <v>0.0</v>
      </c>
      <c r="DX11" s="22">
        <v>0.0</v>
      </c>
      <c r="DY11" s="22">
        <v>0.0</v>
      </c>
      <c r="DZ11" s="22">
        <v>0.0</v>
      </c>
      <c r="EA11" s="22">
        <v>0.0</v>
      </c>
      <c r="EB11" s="22">
        <v>0.0</v>
      </c>
      <c r="EC11" s="22">
        <v>0.0</v>
      </c>
      <c r="ED11" s="22">
        <v>0.0</v>
      </c>
      <c r="EE11" s="22">
        <v>0.0</v>
      </c>
      <c r="EF11" s="22">
        <v>0.0</v>
      </c>
      <c r="EG11" s="79">
        <f t="shared" si="58"/>
        <v>9</v>
      </c>
      <c r="EH11" s="22"/>
      <c r="EI11" s="22"/>
    </row>
    <row r="12" ht="18.75" customHeight="1">
      <c r="A12" s="68">
        <f t="shared" si="1"/>
        <v>10</v>
      </c>
      <c r="B12" s="19">
        <v>62.0</v>
      </c>
      <c r="C12" s="107" t="s">
        <v>174</v>
      </c>
      <c r="D12" s="107" t="s">
        <v>132</v>
      </c>
      <c r="E12" s="69" t="s">
        <v>31</v>
      </c>
      <c r="F12" s="69" t="s">
        <v>20</v>
      </c>
      <c r="G12" s="19">
        <v>33.0</v>
      </c>
      <c r="H12" s="19">
        <v>33.0</v>
      </c>
      <c r="I12" s="19">
        <v>32.0</v>
      </c>
      <c r="J12" s="19">
        <v>31.0</v>
      </c>
      <c r="K12" s="19">
        <v>30.0</v>
      </c>
      <c r="L12" s="19">
        <v>31.0</v>
      </c>
      <c r="M12" s="19">
        <v>33.0</v>
      </c>
      <c r="N12" s="19">
        <v>29.0</v>
      </c>
      <c r="O12" s="70">
        <f t="shared" si="2"/>
        <v>-30</v>
      </c>
      <c r="P12" s="70">
        <f t="shared" si="3"/>
        <v>-29</v>
      </c>
      <c r="Q12" s="71">
        <f t="shared" si="4"/>
        <v>193</v>
      </c>
      <c r="R12" s="21" t="str">
        <f t="shared" si="5"/>
        <v>NC-pokal</v>
      </c>
      <c r="S12" s="72">
        <f t="shared" si="6"/>
        <v>7</v>
      </c>
      <c r="T12" s="73">
        <f t="shared" si="7"/>
        <v>8</v>
      </c>
      <c r="U12" s="74">
        <f t="shared" si="8"/>
        <v>193</v>
      </c>
      <c r="V12" s="75">
        <f t="shared" si="9"/>
        <v>10</v>
      </c>
      <c r="W12" s="74">
        <f t="shared" si="10"/>
        <v>223</v>
      </c>
      <c r="X12" s="75">
        <f t="shared" si="11"/>
        <v>10</v>
      </c>
      <c r="Y12" s="74">
        <f t="shared" si="12"/>
        <v>252</v>
      </c>
      <c r="Z12" s="76">
        <f t="shared" si="13"/>
        <v>8</v>
      </c>
      <c r="AA12" s="77">
        <f t="shared" si="14"/>
        <v>0</v>
      </c>
      <c r="AB12" s="77">
        <f t="shared" si="15"/>
        <v>0</v>
      </c>
      <c r="AC12" s="77">
        <f t="shared" si="16"/>
        <v>0</v>
      </c>
      <c r="AD12" s="77">
        <f t="shared" si="17"/>
        <v>0</v>
      </c>
      <c r="AE12" s="77">
        <f t="shared" si="18"/>
        <v>0</v>
      </c>
      <c r="AF12" s="77">
        <f t="shared" si="19"/>
        <v>0</v>
      </c>
      <c r="AG12" s="77">
        <f t="shared" si="20"/>
        <v>0</v>
      </c>
      <c r="AH12" s="77">
        <f t="shared" si="21"/>
        <v>3</v>
      </c>
      <c r="AI12" s="77">
        <f t="shared" si="22"/>
        <v>1</v>
      </c>
      <c r="AJ12" s="77">
        <f t="shared" si="23"/>
        <v>2</v>
      </c>
      <c r="AK12" s="77">
        <f t="shared" si="24"/>
        <v>1</v>
      </c>
      <c r="AL12" s="77">
        <f t="shared" si="25"/>
        <v>1</v>
      </c>
      <c r="AM12" s="77">
        <f t="shared" si="26"/>
        <v>0</v>
      </c>
      <c r="AN12" s="77">
        <f t="shared" si="27"/>
        <v>0</v>
      </c>
      <c r="AO12" s="77">
        <f t="shared" si="28"/>
        <v>0</v>
      </c>
      <c r="AP12" s="77">
        <f t="shared" si="29"/>
        <v>0</v>
      </c>
      <c r="AQ12" s="77">
        <f t="shared" si="30"/>
        <v>0</v>
      </c>
      <c r="AR12" s="77">
        <f t="shared" si="31"/>
        <v>0</v>
      </c>
      <c r="AS12" s="77">
        <f t="shared" si="32"/>
        <v>0</v>
      </c>
      <c r="AT12" s="77">
        <f t="shared" si="33"/>
        <v>0</v>
      </c>
      <c r="AU12" s="77">
        <f t="shared" si="34"/>
        <v>0</v>
      </c>
      <c r="AV12" s="77">
        <f t="shared" si="35"/>
        <v>0</v>
      </c>
      <c r="AW12" s="77">
        <f t="shared" si="36"/>
        <v>0</v>
      </c>
      <c r="AX12" s="77">
        <f t="shared" si="37"/>
        <v>0</v>
      </c>
      <c r="AY12" s="77">
        <f t="shared" si="38"/>
        <v>0</v>
      </c>
      <c r="AZ12" s="77">
        <f t="shared" si="39"/>
        <v>0</v>
      </c>
      <c r="BA12" s="77">
        <f t="shared" si="40"/>
        <v>0</v>
      </c>
      <c r="BB12" s="77">
        <f t="shared" si="41"/>
        <v>0</v>
      </c>
      <c r="BC12" s="77">
        <f t="shared" si="42"/>
        <v>0</v>
      </c>
      <c r="BD12" s="77">
        <f t="shared" si="43"/>
        <v>0</v>
      </c>
      <c r="BE12" s="77">
        <f t="shared" si="44"/>
        <v>0</v>
      </c>
      <c r="BF12" s="77">
        <f t="shared" si="45"/>
        <v>0</v>
      </c>
      <c r="BG12" s="77">
        <f t="shared" si="46"/>
        <v>0</v>
      </c>
      <c r="BH12" s="77">
        <f t="shared" si="47"/>
        <v>0</v>
      </c>
      <c r="BI12" s="77">
        <f t="shared" si="48"/>
        <v>0</v>
      </c>
      <c r="BJ12" s="77">
        <f t="shared" si="49"/>
        <v>0</v>
      </c>
      <c r="BK12" s="77">
        <f t="shared" si="50"/>
        <v>0</v>
      </c>
      <c r="BL12" s="77">
        <f t="shared" si="51"/>
        <v>0</v>
      </c>
      <c r="BM12" s="77">
        <f t="shared" si="52"/>
        <v>0</v>
      </c>
      <c r="BN12" s="77">
        <f t="shared" si="53"/>
        <v>0</v>
      </c>
      <c r="BO12" s="78">
        <f t="shared" si="54"/>
        <v>0</v>
      </c>
      <c r="BP12" s="22"/>
      <c r="BQ12" s="22" t="str">
        <f t="shared" si="55"/>
        <v>x</v>
      </c>
      <c r="BR12" s="22" t="str">
        <f t="shared" si="56"/>
        <v>x</v>
      </c>
      <c r="BS12" s="79">
        <f t="shared" si="57"/>
        <v>10</v>
      </c>
      <c r="BT12" s="22">
        <v>62.0</v>
      </c>
      <c r="BU12" s="22" t="s">
        <v>174</v>
      </c>
      <c r="BV12" s="22" t="s">
        <v>132</v>
      </c>
      <c r="BW12" s="22" t="s">
        <v>31</v>
      </c>
      <c r="BX12" s="22" t="s">
        <v>20</v>
      </c>
      <c r="BY12" s="22">
        <v>33.0</v>
      </c>
      <c r="BZ12" s="22">
        <v>33.0</v>
      </c>
      <c r="CA12" s="22">
        <v>32.0</v>
      </c>
      <c r="CB12" s="22">
        <v>31.0</v>
      </c>
      <c r="CC12" s="22">
        <v>30.0</v>
      </c>
      <c r="CD12" s="22">
        <v>31.0</v>
      </c>
      <c r="CE12" s="22">
        <v>33.0</v>
      </c>
      <c r="CF12" s="22">
        <v>29.0</v>
      </c>
      <c r="CG12" s="22">
        <v>-30.0</v>
      </c>
      <c r="CH12" s="22">
        <v>-29.0</v>
      </c>
      <c r="CI12" s="22">
        <v>193.0</v>
      </c>
      <c r="CJ12" s="22" t="s">
        <v>16</v>
      </c>
      <c r="CK12" s="22">
        <v>7.0</v>
      </c>
      <c r="CL12" s="22">
        <v>8.0</v>
      </c>
      <c r="CM12" s="22">
        <v>193.0</v>
      </c>
      <c r="CN12" s="22">
        <v>10.0</v>
      </c>
      <c r="CO12" s="22">
        <v>223.0</v>
      </c>
      <c r="CP12" s="22">
        <v>10.0</v>
      </c>
      <c r="CQ12" s="22">
        <v>252.0</v>
      </c>
      <c r="CR12" s="22">
        <v>8.0</v>
      </c>
      <c r="CS12" s="22">
        <v>0.0</v>
      </c>
      <c r="CT12" s="22">
        <v>0.0</v>
      </c>
      <c r="CU12" s="22">
        <v>0.0</v>
      </c>
      <c r="CV12" s="22">
        <v>0.0</v>
      </c>
      <c r="CW12" s="22">
        <v>0.0</v>
      </c>
      <c r="CX12" s="22">
        <v>0.0</v>
      </c>
      <c r="CY12" s="22">
        <v>0.0</v>
      </c>
      <c r="CZ12" s="22">
        <v>3.0</v>
      </c>
      <c r="DA12" s="22">
        <v>1.0</v>
      </c>
      <c r="DB12" s="22">
        <v>2.0</v>
      </c>
      <c r="DC12" s="22">
        <v>1.0</v>
      </c>
      <c r="DD12" s="22">
        <v>1.0</v>
      </c>
      <c r="DE12" s="22">
        <v>0.0</v>
      </c>
      <c r="DF12" s="22">
        <v>0.0</v>
      </c>
      <c r="DG12" s="22">
        <v>0.0</v>
      </c>
      <c r="DH12" s="22">
        <v>0.0</v>
      </c>
      <c r="DI12" s="22">
        <v>0.0</v>
      </c>
      <c r="DJ12" s="22">
        <v>0.0</v>
      </c>
      <c r="DK12" s="22">
        <v>0.0</v>
      </c>
      <c r="DL12" s="22">
        <v>0.0</v>
      </c>
      <c r="DM12" s="22">
        <v>0.0</v>
      </c>
      <c r="DN12" s="22">
        <v>0.0</v>
      </c>
      <c r="DO12" s="22">
        <v>0.0</v>
      </c>
      <c r="DP12" s="22">
        <v>0.0</v>
      </c>
      <c r="DQ12" s="22">
        <v>0.0</v>
      </c>
      <c r="DR12" s="22">
        <v>0.0</v>
      </c>
      <c r="DS12" s="22">
        <v>0.0</v>
      </c>
      <c r="DT12" s="22">
        <v>0.0</v>
      </c>
      <c r="DU12" s="22">
        <v>0.0</v>
      </c>
      <c r="DV12" s="22">
        <v>0.0</v>
      </c>
      <c r="DW12" s="22">
        <v>0.0</v>
      </c>
      <c r="DX12" s="22">
        <v>0.0</v>
      </c>
      <c r="DY12" s="22">
        <v>0.0</v>
      </c>
      <c r="DZ12" s="22">
        <v>0.0</v>
      </c>
      <c r="EA12" s="22">
        <v>0.0</v>
      </c>
      <c r="EB12" s="22">
        <v>0.0</v>
      </c>
      <c r="EC12" s="22">
        <v>0.0</v>
      </c>
      <c r="ED12" s="22">
        <v>0.0</v>
      </c>
      <c r="EE12" s="22">
        <v>0.0</v>
      </c>
      <c r="EF12" s="22">
        <v>0.0</v>
      </c>
      <c r="EG12" s="79">
        <f t="shared" si="58"/>
        <v>10</v>
      </c>
      <c r="EH12" s="22"/>
      <c r="EI12" s="22"/>
    </row>
    <row r="13" ht="18.75" customHeight="1">
      <c r="A13" s="68">
        <f t="shared" si="1"/>
        <v>11</v>
      </c>
      <c r="B13" s="19">
        <v>82.0</v>
      </c>
      <c r="C13" s="107" t="s">
        <v>175</v>
      </c>
      <c r="D13" s="107" t="s">
        <v>47</v>
      </c>
      <c r="E13" s="69" t="s">
        <v>24</v>
      </c>
      <c r="F13" s="69" t="s">
        <v>20</v>
      </c>
      <c r="G13" s="19">
        <v>32.0</v>
      </c>
      <c r="H13" s="19">
        <v>30.0</v>
      </c>
      <c r="I13" s="19">
        <v>31.0</v>
      </c>
      <c r="J13" s="19">
        <v>29.0</v>
      </c>
      <c r="K13" s="19">
        <v>28.0</v>
      </c>
      <c r="L13" s="19">
        <v>32.0</v>
      </c>
      <c r="M13" s="19">
        <v>31.0</v>
      </c>
      <c r="N13" s="19">
        <v>28.0</v>
      </c>
      <c r="O13" s="70">
        <f t="shared" si="2"/>
        <v>-28</v>
      </c>
      <c r="P13" s="70">
        <f t="shared" si="3"/>
        <v>-28</v>
      </c>
      <c r="Q13" s="71">
        <f t="shared" si="4"/>
        <v>185</v>
      </c>
      <c r="R13" s="21" t="str">
        <f t="shared" si="5"/>
        <v>NC-pokal</v>
      </c>
      <c r="S13" s="72">
        <f t="shared" si="6"/>
        <v>7</v>
      </c>
      <c r="T13" s="73">
        <f t="shared" si="7"/>
        <v>8</v>
      </c>
      <c r="U13" s="74">
        <f t="shared" si="8"/>
        <v>185</v>
      </c>
      <c r="V13" s="75">
        <f t="shared" si="9"/>
        <v>11</v>
      </c>
      <c r="W13" s="74">
        <f t="shared" si="10"/>
        <v>213</v>
      </c>
      <c r="X13" s="75">
        <f t="shared" si="11"/>
        <v>11</v>
      </c>
      <c r="Y13" s="74">
        <f t="shared" si="12"/>
        <v>241</v>
      </c>
      <c r="Z13" s="76">
        <f t="shared" si="13"/>
        <v>11</v>
      </c>
      <c r="AA13" s="77">
        <f t="shared" si="14"/>
        <v>0</v>
      </c>
      <c r="AB13" s="77">
        <f t="shared" si="15"/>
        <v>0</v>
      </c>
      <c r="AC13" s="77">
        <f t="shared" si="16"/>
        <v>0</v>
      </c>
      <c r="AD13" s="77">
        <f t="shared" si="17"/>
        <v>0</v>
      </c>
      <c r="AE13" s="77">
        <f t="shared" si="18"/>
        <v>0</v>
      </c>
      <c r="AF13" s="77">
        <f t="shared" si="19"/>
        <v>0</v>
      </c>
      <c r="AG13" s="77">
        <f t="shared" si="20"/>
        <v>0</v>
      </c>
      <c r="AH13" s="77">
        <f t="shared" si="21"/>
        <v>0</v>
      </c>
      <c r="AI13" s="77">
        <f t="shared" si="22"/>
        <v>2</v>
      </c>
      <c r="AJ13" s="77">
        <f t="shared" si="23"/>
        <v>2</v>
      </c>
      <c r="AK13" s="77">
        <f t="shared" si="24"/>
        <v>1</v>
      </c>
      <c r="AL13" s="77">
        <f t="shared" si="25"/>
        <v>1</v>
      </c>
      <c r="AM13" s="77">
        <f t="shared" si="26"/>
        <v>2</v>
      </c>
      <c r="AN13" s="77">
        <f t="shared" si="27"/>
        <v>0</v>
      </c>
      <c r="AO13" s="77">
        <f t="shared" si="28"/>
        <v>0</v>
      </c>
      <c r="AP13" s="77">
        <f t="shared" si="29"/>
        <v>0</v>
      </c>
      <c r="AQ13" s="77">
        <f t="shared" si="30"/>
        <v>0</v>
      </c>
      <c r="AR13" s="77">
        <f t="shared" si="31"/>
        <v>0</v>
      </c>
      <c r="AS13" s="77">
        <f t="shared" si="32"/>
        <v>0</v>
      </c>
      <c r="AT13" s="77">
        <f t="shared" si="33"/>
        <v>0</v>
      </c>
      <c r="AU13" s="77">
        <f t="shared" si="34"/>
        <v>0</v>
      </c>
      <c r="AV13" s="77">
        <f t="shared" si="35"/>
        <v>0</v>
      </c>
      <c r="AW13" s="77">
        <f t="shared" si="36"/>
        <v>0</v>
      </c>
      <c r="AX13" s="77">
        <f t="shared" si="37"/>
        <v>0</v>
      </c>
      <c r="AY13" s="77">
        <f t="shared" si="38"/>
        <v>0</v>
      </c>
      <c r="AZ13" s="77">
        <f t="shared" si="39"/>
        <v>0</v>
      </c>
      <c r="BA13" s="77">
        <f t="shared" si="40"/>
        <v>0</v>
      </c>
      <c r="BB13" s="77">
        <f t="shared" si="41"/>
        <v>0</v>
      </c>
      <c r="BC13" s="77">
        <f t="shared" si="42"/>
        <v>0</v>
      </c>
      <c r="BD13" s="77">
        <f t="shared" si="43"/>
        <v>0</v>
      </c>
      <c r="BE13" s="77">
        <f t="shared" si="44"/>
        <v>0</v>
      </c>
      <c r="BF13" s="77">
        <f t="shared" si="45"/>
        <v>0</v>
      </c>
      <c r="BG13" s="77">
        <f t="shared" si="46"/>
        <v>0</v>
      </c>
      <c r="BH13" s="77">
        <f t="shared" si="47"/>
        <v>0</v>
      </c>
      <c r="BI13" s="77">
        <f t="shared" si="48"/>
        <v>0</v>
      </c>
      <c r="BJ13" s="77">
        <f t="shared" si="49"/>
        <v>0</v>
      </c>
      <c r="BK13" s="77">
        <f t="shared" si="50"/>
        <v>0</v>
      </c>
      <c r="BL13" s="77">
        <f t="shared" si="51"/>
        <v>0</v>
      </c>
      <c r="BM13" s="77">
        <f t="shared" si="52"/>
        <v>0</v>
      </c>
      <c r="BN13" s="77">
        <f t="shared" si="53"/>
        <v>0</v>
      </c>
      <c r="BO13" s="78">
        <f t="shared" si="54"/>
        <v>0</v>
      </c>
      <c r="BP13" s="22"/>
      <c r="BQ13" s="22" t="str">
        <f t="shared" si="55"/>
        <v>x</v>
      </c>
      <c r="BR13" s="22" t="str">
        <f t="shared" si="56"/>
        <v>x</v>
      </c>
      <c r="BS13" s="79">
        <f t="shared" si="57"/>
        <v>11</v>
      </c>
      <c r="BT13" s="22">
        <v>82.0</v>
      </c>
      <c r="BU13" s="22" t="s">
        <v>175</v>
      </c>
      <c r="BV13" s="22" t="s">
        <v>47</v>
      </c>
      <c r="BW13" s="22" t="s">
        <v>24</v>
      </c>
      <c r="BX13" s="22" t="s">
        <v>20</v>
      </c>
      <c r="BY13" s="22">
        <v>32.0</v>
      </c>
      <c r="BZ13" s="22">
        <v>30.0</v>
      </c>
      <c r="CA13" s="22">
        <v>31.0</v>
      </c>
      <c r="CB13" s="22">
        <v>29.0</v>
      </c>
      <c r="CC13" s="22">
        <v>28.0</v>
      </c>
      <c r="CD13" s="22">
        <v>32.0</v>
      </c>
      <c r="CE13" s="22">
        <v>31.0</v>
      </c>
      <c r="CF13" s="22">
        <v>28.0</v>
      </c>
      <c r="CG13" s="22">
        <v>-28.0</v>
      </c>
      <c r="CH13" s="22">
        <v>-28.0</v>
      </c>
      <c r="CI13" s="22">
        <v>185.0</v>
      </c>
      <c r="CJ13" s="22" t="s">
        <v>16</v>
      </c>
      <c r="CK13" s="22">
        <v>7.0</v>
      </c>
      <c r="CL13" s="22">
        <v>8.0</v>
      </c>
      <c r="CM13" s="22">
        <v>185.0</v>
      </c>
      <c r="CN13" s="22">
        <v>11.0</v>
      </c>
      <c r="CO13" s="22">
        <v>213.0</v>
      </c>
      <c r="CP13" s="22">
        <v>11.0</v>
      </c>
      <c r="CQ13" s="22">
        <v>241.0</v>
      </c>
      <c r="CR13" s="22">
        <v>11.0</v>
      </c>
      <c r="CS13" s="22">
        <v>0.0</v>
      </c>
      <c r="CT13" s="22">
        <v>0.0</v>
      </c>
      <c r="CU13" s="22">
        <v>0.0</v>
      </c>
      <c r="CV13" s="22">
        <v>0.0</v>
      </c>
      <c r="CW13" s="22">
        <v>0.0</v>
      </c>
      <c r="CX13" s="22">
        <v>0.0</v>
      </c>
      <c r="CY13" s="22">
        <v>0.0</v>
      </c>
      <c r="CZ13" s="22">
        <v>0.0</v>
      </c>
      <c r="DA13" s="22">
        <v>2.0</v>
      </c>
      <c r="DB13" s="22">
        <v>2.0</v>
      </c>
      <c r="DC13" s="22">
        <v>1.0</v>
      </c>
      <c r="DD13" s="22">
        <v>1.0</v>
      </c>
      <c r="DE13" s="22">
        <v>2.0</v>
      </c>
      <c r="DF13" s="22">
        <v>0.0</v>
      </c>
      <c r="DG13" s="22">
        <v>0.0</v>
      </c>
      <c r="DH13" s="22">
        <v>0.0</v>
      </c>
      <c r="DI13" s="22">
        <v>0.0</v>
      </c>
      <c r="DJ13" s="22">
        <v>0.0</v>
      </c>
      <c r="DK13" s="22">
        <v>0.0</v>
      </c>
      <c r="DL13" s="22">
        <v>0.0</v>
      </c>
      <c r="DM13" s="22">
        <v>0.0</v>
      </c>
      <c r="DN13" s="22">
        <v>0.0</v>
      </c>
      <c r="DO13" s="22">
        <v>0.0</v>
      </c>
      <c r="DP13" s="22">
        <v>0.0</v>
      </c>
      <c r="DQ13" s="22">
        <v>0.0</v>
      </c>
      <c r="DR13" s="22">
        <v>0.0</v>
      </c>
      <c r="DS13" s="22">
        <v>0.0</v>
      </c>
      <c r="DT13" s="22">
        <v>0.0</v>
      </c>
      <c r="DU13" s="22">
        <v>0.0</v>
      </c>
      <c r="DV13" s="22">
        <v>0.0</v>
      </c>
      <c r="DW13" s="22">
        <v>0.0</v>
      </c>
      <c r="DX13" s="22">
        <v>0.0</v>
      </c>
      <c r="DY13" s="22">
        <v>0.0</v>
      </c>
      <c r="DZ13" s="22">
        <v>0.0</v>
      </c>
      <c r="EA13" s="22">
        <v>0.0</v>
      </c>
      <c r="EB13" s="22">
        <v>0.0</v>
      </c>
      <c r="EC13" s="22">
        <v>0.0</v>
      </c>
      <c r="ED13" s="22">
        <v>0.0</v>
      </c>
      <c r="EE13" s="22">
        <v>0.0</v>
      </c>
      <c r="EF13" s="22">
        <v>0.0</v>
      </c>
      <c r="EG13" s="79">
        <f t="shared" si="58"/>
        <v>11</v>
      </c>
      <c r="EH13" s="22"/>
      <c r="EI13" s="22"/>
    </row>
    <row r="14" ht="18.75" customHeight="1">
      <c r="A14" s="68">
        <f t="shared" si="1"/>
        <v>12</v>
      </c>
      <c r="B14" s="19">
        <v>33.0</v>
      </c>
      <c r="C14" s="107" t="s">
        <v>176</v>
      </c>
      <c r="D14" s="107" t="s">
        <v>177</v>
      </c>
      <c r="E14" s="69" t="s">
        <v>155</v>
      </c>
      <c r="F14" s="69" t="s">
        <v>20</v>
      </c>
      <c r="G14" s="19">
        <v>0.0</v>
      </c>
      <c r="H14" s="19">
        <v>0.0</v>
      </c>
      <c r="I14" s="19">
        <v>0.0</v>
      </c>
      <c r="J14" s="19">
        <v>35.0</v>
      </c>
      <c r="K14" s="19">
        <v>31.0</v>
      </c>
      <c r="L14" s="19">
        <v>29.0</v>
      </c>
      <c r="M14" s="19">
        <v>32.0</v>
      </c>
      <c r="N14" s="19">
        <v>30.0</v>
      </c>
      <c r="O14" s="70">
        <f t="shared" si="2"/>
        <v>0</v>
      </c>
      <c r="P14" s="70">
        <f t="shared" si="3"/>
        <v>0</v>
      </c>
      <c r="Q14" s="71">
        <f t="shared" si="4"/>
        <v>157</v>
      </c>
      <c r="R14" s="21" t="str">
        <f t="shared" si="5"/>
        <v>NC-pokal</v>
      </c>
      <c r="S14" s="72">
        <f t="shared" si="6"/>
        <v>4</v>
      </c>
      <c r="T14" s="73">
        <f t="shared" si="7"/>
        <v>5</v>
      </c>
      <c r="U14" s="74">
        <f t="shared" si="8"/>
        <v>157</v>
      </c>
      <c r="V14" s="75">
        <f t="shared" si="9"/>
        <v>12</v>
      </c>
      <c r="W14" s="74">
        <f t="shared" si="10"/>
        <v>157</v>
      </c>
      <c r="X14" s="75">
        <f t="shared" si="11"/>
        <v>12</v>
      </c>
      <c r="Y14" s="74">
        <f t="shared" si="12"/>
        <v>157</v>
      </c>
      <c r="Z14" s="76">
        <f t="shared" si="13"/>
        <v>12</v>
      </c>
      <c r="AA14" s="77">
        <f t="shared" si="14"/>
        <v>0</v>
      </c>
      <c r="AB14" s="77">
        <f t="shared" si="15"/>
        <v>0</v>
      </c>
      <c r="AC14" s="77">
        <f t="shared" si="16"/>
        <v>0</v>
      </c>
      <c r="AD14" s="77">
        <f t="shared" si="17"/>
        <v>0</v>
      </c>
      <c r="AE14" s="77">
        <f t="shared" si="18"/>
        <v>0</v>
      </c>
      <c r="AF14" s="77">
        <f t="shared" si="19"/>
        <v>1</v>
      </c>
      <c r="AG14" s="77">
        <f t="shared" si="20"/>
        <v>0</v>
      </c>
      <c r="AH14" s="77">
        <f t="shared" si="21"/>
        <v>0</v>
      </c>
      <c r="AI14" s="77">
        <f t="shared" si="22"/>
        <v>1</v>
      </c>
      <c r="AJ14" s="77">
        <f t="shared" si="23"/>
        <v>1</v>
      </c>
      <c r="AK14" s="77">
        <f t="shared" si="24"/>
        <v>1</v>
      </c>
      <c r="AL14" s="77">
        <f t="shared" si="25"/>
        <v>1</v>
      </c>
      <c r="AM14" s="77">
        <f t="shared" si="26"/>
        <v>0</v>
      </c>
      <c r="AN14" s="77">
        <f t="shared" si="27"/>
        <v>0</v>
      </c>
      <c r="AO14" s="77">
        <f t="shared" si="28"/>
        <v>0</v>
      </c>
      <c r="AP14" s="77">
        <f t="shared" si="29"/>
        <v>0</v>
      </c>
      <c r="AQ14" s="77">
        <f t="shared" si="30"/>
        <v>0</v>
      </c>
      <c r="AR14" s="77">
        <f t="shared" si="31"/>
        <v>0</v>
      </c>
      <c r="AS14" s="77">
        <f t="shared" si="32"/>
        <v>0</v>
      </c>
      <c r="AT14" s="77">
        <f t="shared" si="33"/>
        <v>0</v>
      </c>
      <c r="AU14" s="77">
        <f t="shared" si="34"/>
        <v>0</v>
      </c>
      <c r="AV14" s="77">
        <f t="shared" si="35"/>
        <v>0</v>
      </c>
      <c r="AW14" s="77">
        <f t="shared" si="36"/>
        <v>0</v>
      </c>
      <c r="AX14" s="77">
        <f t="shared" si="37"/>
        <v>0</v>
      </c>
      <c r="AY14" s="77">
        <f t="shared" si="38"/>
        <v>0</v>
      </c>
      <c r="AZ14" s="77">
        <f t="shared" si="39"/>
        <v>0</v>
      </c>
      <c r="BA14" s="77">
        <f t="shared" si="40"/>
        <v>0</v>
      </c>
      <c r="BB14" s="77">
        <f t="shared" si="41"/>
        <v>0</v>
      </c>
      <c r="BC14" s="77">
        <f t="shared" si="42"/>
        <v>0</v>
      </c>
      <c r="BD14" s="77">
        <f t="shared" si="43"/>
        <v>0</v>
      </c>
      <c r="BE14" s="77">
        <f t="shared" si="44"/>
        <v>0</v>
      </c>
      <c r="BF14" s="77">
        <f t="shared" si="45"/>
        <v>0</v>
      </c>
      <c r="BG14" s="77">
        <f t="shared" si="46"/>
        <v>0</v>
      </c>
      <c r="BH14" s="77">
        <f t="shared" si="47"/>
        <v>0</v>
      </c>
      <c r="BI14" s="77">
        <f t="shared" si="48"/>
        <v>0</v>
      </c>
      <c r="BJ14" s="77">
        <f t="shared" si="49"/>
        <v>0</v>
      </c>
      <c r="BK14" s="77">
        <f t="shared" si="50"/>
        <v>0</v>
      </c>
      <c r="BL14" s="77">
        <f t="shared" si="51"/>
        <v>0</v>
      </c>
      <c r="BM14" s="77">
        <f t="shared" si="52"/>
        <v>0</v>
      </c>
      <c r="BN14" s="77">
        <f t="shared" si="53"/>
        <v>0</v>
      </c>
      <c r="BO14" s="78">
        <f t="shared" si="54"/>
        <v>0</v>
      </c>
      <c r="BP14" s="22"/>
      <c r="BQ14" s="22" t="str">
        <f t="shared" si="55"/>
        <v>x</v>
      </c>
      <c r="BR14" s="22" t="str">
        <f t="shared" si="56"/>
        <v>x</v>
      </c>
      <c r="BS14" s="79">
        <f t="shared" si="57"/>
        <v>12</v>
      </c>
      <c r="BT14" s="22">
        <v>33.0</v>
      </c>
      <c r="BU14" s="22" t="s">
        <v>176</v>
      </c>
      <c r="BV14" s="22" t="s">
        <v>177</v>
      </c>
      <c r="BW14" s="22" t="s">
        <v>155</v>
      </c>
      <c r="BX14" s="22" t="s">
        <v>20</v>
      </c>
      <c r="BY14" s="22">
        <v>0.0</v>
      </c>
      <c r="BZ14" s="22">
        <v>0.0</v>
      </c>
      <c r="CA14" s="22">
        <v>0.0</v>
      </c>
      <c r="CB14" s="22">
        <v>35.0</v>
      </c>
      <c r="CC14" s="22">
        <v>31.0</v>
      </c>
      <c r="CD14" s="22">
        <v>29.0</v>
      </c>
      <c r="CE14" s="22">
        <v>32.0</v>
      </c>
      <c r="CF14" s="22">
        <v>30.0</v>
      </c>
      <c r="CG14" s="22">
        <v>0.0</v>
      </c>
      <c r="CH14" s="22">
        <v>0.0</v>
      </c>
      <c r="CI14" s="22">
        <v>157.0</v>
      </c>
      <c r="CJ14" s="22" t="s">
        <v>16</v>
      </c>
      <c r="CK14" s="22">
        <v>4.0</v>
      </c>
      <c r="CL14" s="22">
        <v>5.0</v>
      </c>
      <c r="CM14" s="22">
        <v>157.0</v>
      </c>
      <c r="CN14" s="22">
        <v>12.0</v>
      </c>
      <c r="CO14" s="22">
        <v>157.0</v>
      </c>
      <c r="CP14" s="22">
        <v>12.0</v>
      </c>
      <c r="CQ14" s="22">
        <v>157.0</v>
      </c>
      <c r="CR14" s="22">
        <v>12.0</v>
      </c>
      <c r="CS14" s="22">
        <v>0.0</v>
      </c>
      <c r="CT14" s="22">
        <v>0.0</v>
      </c>
      <c r="CU14" s="22">
        <v>0.0</v>
      </c>
      <c r="CV14" s="22">
        <v>0.0</v>
      </c>
      <c r="CW14" s="22">
        <v>0.0</v>
      </c>
      <c r="CX14" s="22">
        <v>1.0</v>
      </c>
      <c r="CY14" s="22">
        <v>0.0</v>
      </c>
      <c r="CZ14" s="22">
        <v>0.0</v>
      </c>
      <c r="DA14" s="22">
        <v>1.0</v>
      </c>
      <c r="DB14" s="22">
        <v>1.0</v>
      </c>
      <c r="DC14" s="22">
        <v>1.0</v>
      </c>
      <c r="DD14" s="22">
        <v>1.0</v>
      </c>
      <c r="DE14" s="22">
        <v>0.0</v>
      </c>
      <c r="DF14" s="22">
        <v>0.0</v>
      </c>
      <c r="DG14" s="22">
        <v>0.0</v>
      </c>
      <c r="DH14" s="22">
        <v>0.0</v>
      </c>
      <c r="DI14" s="22">
        <v>0.0</v>
      </c>
      <c r="DJ14" s="22">
        <v>0.0</v>
      </c>
      <c r="DK14" s="22">
        <v>0.0</v>
      </c>
      <c r="DL14" s="22">
        <v>0.0</v>
      </c>
      <c r="DM14" s="22">
        <v>0.0</v>
      </c>
      <c r="DN14" s="22">
        <v>0.0</v>
      </c>
      <c r="DO14" s="22">
        <v>0.0</v>
      </c>
      <c r="DP14" s="22">
        <v>0.0</v>
      </c>
      <c r="DQ14" s="22">
        <v>0.0</v>
      </c>
      <c r="DR14" s="22">
        <v>0.0</v>
      </c>
      <c r="DS14" s="22">
        <v>0.0</v>
      </c>
      <c r="DT14" s="22">
        <v>0.0</v>
      </c>
      <c r="DU14" s="22">
        <v>0.0</v>
      </c>
      <c r="DV14" s="22">
        <v>0.0</v>
      </c>
      <c r="DW14" s="22">
        <v>0.0</v>
      </c>
      <c r="DX14" s="22">
        <v>0.0</v>
      </c>
      <c r="DY14" s="22">
        <v>0.0</v>
      </c>
      <c r="DZ14" s="22">
        <v>0.0</v>
      </c>
      <c r="EA14" s="22">
        <v>0.0</v>
      </c>
      <c r="EB14" s="22">
        <v>0.0</v>
      </c>
      <c r="EC14" s="22">
        <v>0.0</v>
      </c>
      <c r="ED14" s="22">
        <v>0.0</v>
      </c>
      <c r="EE14" s="22">
        <v>0.0</v>
      </c>
      <c r="EF14" s="22">
        <v>0.0</v>
      </c>
      <c r="EG14" s="79">
        <f t="shared" si="58"/>
        <v>12</v>
      </c>
      <c r="EH14" s="22"/>
      <c r="EI14" s="22"/>
    </row>
    <row r="15" ht="18.75" customHeight="1">
      <c r="A15" s="68">
        <f t="shared" si="1"/>
        <v>13</v>
      </c>
      <c r="B15" s="19">
        <v>111.0</v>
      </c>
      <c r="C15" s="107" t="s">
        <v>129</v>
      </c>
      <c r="D15" s="107" t="s">
        <v>178</v>
      </c>
      <c r="E15" s="69" t="s">
        <v>179</v>
      </c>
      <c r="F15" s="69" t="s">
        <v>20</v>
      </c>
      <c r="G15" s="19">
        <v>0.0</v>
      </c>
      <c r="H15" s="19">
        <v>0.0</v>
      </c>
      <c r="I15" s="19">
        <v>30.0</v>
      </c>
      <c r="J15" s="19">
        <v>0.0</v>
      </c>
      <c r="K15" s="19">
        <v>32.0</v>
      </c>
      <c r="L15" s="19">
        <v>30.0</v>
      </c>
      <c r="M15" s="19">
        <v>27.0</v>
      </c>
      <c r="N15" s="19">
        <v>31.0</v>
      </c>
      <c r="O15" s="70">
        <f t="shared" si="2"/>
        <v>0</v>
      </c>
      <c r="P15" s="70">
        <f t="shared" si="3"/>
        <v>0</v>
      </c>
      <c r="Q15" s="71">
        <f t="shared" si="4"/>
        <v>150</v>
      </c>
      <c r="R15" s="21" t="str">
        <f t="shared" si="5"/>
        <v>NC-pokal</v>
      </c>
      <c r="S15" s="72">
        <f t="shared" si="6"/>
        <v>4</v>
      </c>
      <c r="T15" s="73">
        <f t="shared" si="7"/>
        <v>5</v>
      </c>
      <c r="U15" s="74">
        <f t="shared" si="8"/>
        <v>150</v>
      </c>
      <c r="V15" s="75">
        <f t="shared" si="9"/>
        <v>13</v>
      </c>
      <c r="W15" s="74">
        <f t="shared" si="10"/>
        <v>150</v>
      </c>
      <c r="X15" s="75">
        <f t="shared" si="11"/>
        <v>13</v>
      </c>
      <c r="Y15" s="74">
        <f t="shared" si="12"/>
        <v>150</v>
      </c>
      <c r="Z15" s="76">
        <f t="shared" si="13"/>
        <v>13</v>
      </c>
      <c r="AA15" s="77">
        <f t="shared" si="14"/>
        <v>0</v>
      </c>
      <c r="AB15" s="77">
        <f t="shared" si="15"/>
        <v>0</v>
      </c>
      <c r="AC15" s="77">
        <f t="shared" si="16"/>
        <v>0</v>
      </c>
      <c r="AD15" s="77">
        <f t="shared" si="17"/>
        <v>0</v>
      </c>
      <c r="AE15" s="77">
        <f t="shared" si="18"/>
        <v>0</v>
      </c>
      <c r="AF15" s="77">
        <f t="shared" si="19"/>
        <v>0</v>
      </c>
      <c r="AG15" s="77">
        <f t="shared" si="20"/>
        <v>0</v>
      </c>
      <c r="AH15" s="77">
        <f t="shared" si="21"/>
        <v>0</v>
      </c>
      <c r="AI15" s="77">
        <f t="shared" si="22"/>
        <v>1</v>
      </c>
      <c r="AJ15" s="77">
        <f t="shared" si="23"/>
        <v>1</v>
      </c>
      <c r="AK15" s="77">
        <f t="shared" si="24"/>
        <v>2</v>
      </c>
      <c r="AL15" s="77">
        <f t="shared" si="25"/>
        <v>0</v>
      </c>
      <c r="AM15" s="77">
        <f t="shared" si="26"/>
        <v>0</v>
      </c>
      <c r="AN15" s="77">
        <f t="shared" si="27"/>
        <v>1</v>
      </c>
      <c r="AO15" s="77">
        <f t="shared" si="28"/>
        <v>0</v>
      </c>
      <c r="AP15" s="77">
        <f t="shared" si="29"/>
        <v>0</v>
      </c>
      <c r="AQ15" s="77">
        <f t="shared" si="30"/>
        <v>0</v>
      </c>
      <c r="AR15" s="77">
        <f t="shared" si="31"/>
        <v>0</v>
      </c>
      <c r="AS15" s="77">
        <f t="shared" si="32"/>
        <v>0</v>
      </c>
      <c r="AT15" s="77">
        <f t="shared" si="33"/>
        <v>0</v>
      </c>
      <c r="AU15" s="77">
        <f t="shared" si="34"/>
        <v>0</v>
      </c>
      <c r="AV15" s="77">
        <f t="shared" si="35"/>
        <v>0</v>
      </c>
      <c r="AW15" s="77">
        <f t="shared" si="36"/>
        <v>0</v>
      </c>
      <c r="AX15" s="77">
        <f t="shared" si="37"/>
        <v>0</v>
      </c>
      <c r="AY15" s="77">
        <f t="shared" si="38"/>
        <v>0</v>
      </c>
      <c r="AZ15" s="77">
        <f t="shared" si="39"/>
        <v>0</v>
      </c>
      <c r="BA15" s="77">
        <f t="shared" si="40"/>
        <v>0</v>
      </c>
      <c r="BB15" s="77">
        <f t="shared" si="41"/>
        <v>0</v>
      </c>
      <c r="BC15" s="77">
        <f t="shared" si="42"/>
        <v>0</v>
      </c>
      <c r="BD15" s="77">
        <f t="shared" si="43"/>
        <v>0</v>
      </c>
      <c r="BE15" s="77">
        <f t="shared" si="44"/>
        <v>0</v>
      </c>
      <c r="BF15" s="77">
        <f t="shared" si="45"/>
        <v>0</v>
      </c>
      <c r="BG15" s="77">
        <f t="shared" si="46"/>
        <v>0</v>
      </c>
      <c r="BH15" s="77">
        <f t="shared" si="47"/>
        <v>0</v>
      </c>
      <c r="BI15" s="77">
        <f t="shared" si="48"/>
        <v>0</v>
      </c>
      <c r="BJ15" s="77">
        <f t="shared" si="49"/>
        <v>0</v>
      </c>
      <c r="BK15" s="77">
        <f t="shared" si="50"/>
        <v>0</v>
      </c>
      <c r="BL15" s="77">
        <f t="shared" si="51"/>
        <v>0</v>
      </c>
      <c r="BM15" s="77">
        <f t="shared" si="52"/>
        <v>0</v>
      </c>
      <c r="BN15" s="77">
        <f t="shared" si="53"/>
        <v>0</v>
      </c>
      <c r="BO15" s="78">
        <f t="shared" si="54"/>
        <v>0</v>
      </c>
      <c r="BP15" s="22"/>
      <c r="BQ15" s="22" t="str">
        <f t="shared" si="55"/>
        <v>x</v>
      </c>
      <c r="BR15" s="22" t="str">
        <f t="shared" si="56"/>
        <v>x</v>
      </c>
      <c r="BS15" s="79">
        <f t="shared" si="57"/>
        <v>13</v>
      </c>
      <c r="BT15" s="22">
        <v>111.0</v>
      </c>
      <c r="BU15" s="22" t="s">
        <v>129</v>
      </c>
      <c r="BV15" s="22" t="s">
        <v>178</v>
      </c>
      <c r="BW15" s="22" t="s">
        <v>179</v>
      </c>
      <c r="BX15" s="22" t="s">
        <v>20</v>
      </c>
      <c r="BY15" s="22">
        <v>0.0</v>
      </c>
      <c r="BZ15" s="22">
        <v>0.0</v>
      </c>
      <c r="CA15" s="22">
        <v>30.0</v>
      </c>
      <c r="CB15" s="22">
        <v>0.0</v>
      </c>
      <c r="CC15" s="22">
        <v>32.0</v>
      </c>
      <c r="CD15" s="22">
        <v>30.0</v>
      </c>
      <c r="CE15" s="22">
        <v>27.0</v>
      </c>
      <c r="CF15" s="22">
        <v>31.0</v>
      </c>
      <c r="CG15" s="22">
        <v>0.0</v>
      </c>
      <c r="CH15" s="22">
        <v>0.0</v>
      </c>
      <c r="CI15" s="22">
        <v>150.0</v>
      </c>
      <c r="CJ15" s="22" t="s">
        <v>16</v>
      </c>
      <c r="CK15" s="22">
        <v>4.0</v>
      </c>
      <c r="CL15" s="22">
        <v>5.0</v>
      </c>
      <c r="CM15" s="22">
        <v>150.0</v>
      </c>
      <c r="CN15" s="22">
        <v>13.0</v>
      </c>
      <c r="CO15" s="22">
        <v>150.0</v>
      </c>
      <c r="CP15" s="22">
        <v>13.0</v>
      </c>
      <c r="CQ15" s="22">
        <v>150.0</v>
      </c>
      <c r="CR15" s="22">
        <v>13.0</v>
      </c>
      <c r="CS15" s="22">
        <v>0.0</v>
      </c>
      <c r="CT15" s="22">
        <v>0.0</v>
      </c>
      <c r="CU15" s="22">
        <v>0.0</v>
      </c>
      <c r="CV15" s="22">
        <v>0.0</v>
      </c>
      <c r="CW15" s="22">
        <v>0.0</v>
      </c>
      <c r="CX15" s="22">
        <v>0.0</v>
      </c>
      <c r="CY15" s="22">
        <v>0.0</v>
      </c>
      <c r="CZ15" s="22">
        <v>0.0</v>
      </c>
      <c r="DA15" s="22">
        <v>1.0</v>
      </c>
      <c r="DB15" s="22">
        <v>1.0</v>
      </c>
      <c r="DC15" s="22">
        <v>2.0</v>
      </c>
      <c r="DD15" s="22">
        <v>0.0</v>
      </c>
      <c r="DE15" s="22">
        <v>0.0</v>
      </c>
      <c r="DF15" s="22">
        <v>1.0</v>
      </c>
      <c r="DG15" s="22">
        <v>0.0</v>
      </c>
      <c r="DH15" s="22">
        <v>0.0</v>
      </c>
      <c r="DI15" s="22">
        <v>0.0</v>
      </c>
      <c r="DJ15" s="22">
        <v>0.0</v>
      </c>
      <c r="DK15" s="22">
        <v>0.0</v>
      </c>
      <c r="DL15" s="22">
        <v>0.0</v>
      </c>
      <c r="DM15" s="22">
        <v>0.0</v>
      </c>
      <c r="DN15" s="22">
        <v>0.0</v>
      </c>
      <c r="DO15" s="22">
        <v>0.0</v>
      </c>
      <c r="DP15" s="22">
        <v>0.0</v>
      </c>
      <c r="DQ15" s="22">
        <v>0.0</v>
      </c>
      <c r="DR15" s="22">
        <v>0.0</v>
      </c>
      <c r="DS15" s="22">
        <v>0.0</v>
      </c>
      <c r="DT15" s="22">
        <v>0.0</v>
      </c>
      <c r="DU15" s="22">
        <v>0.0</v>
      </c>
      <c r="DV15" s="22">
        <v>0.0</v>
      </c>
      <c r="DW15" s="22">
        <v>0.0</v>
      </c>
      <c r="DX15" s="22">
        <v>0.0</v>
      </c>
      <c r="DY15" s="22">
        <v>0.0</v>
      </c>
      <c r="DZ15" s="22">
        <v>0.0</v>
      </c>
      <c r="EA15" s="22">
        <v>0.0</v>
      </c>
      <c r="EB15" s="22">
        <v>0.0</v>
      </c>
      <c r="EC15" s="22">
        <v>0.0</v>
      </c>
      <c r="ED15" s="22">
        <v>0.0</v>
      </c>
      <c r="EE15" s="22">
        <v>0.0</v>
      </c>
      <c r="EF15" s="22">
        <v>0.0</v>
      </c>
      <c r="EG15" s="79">
        <f t="shared" si="58"/>
        <v>13</v>
      </c>
      <c r="EH15" s="22"/>
      <c r="EI15" s="22"/>
    </row>
    <row r="16" ht="18.75" customHeight="1">
      <c r="A16" s="68">
        <f t="shared" si="1"/>
        <v>14</v>
      </c>
      <c r="B16" s="19">
        <v>31.0</v>
      </c>
      <c r="C16" s="107" t="s">
        <v>149</v>
      </c>
      <c r="D16" s="107" t="s">
        <v>180</v>
      </c>
      <c r="E16" s="69" t="s">
        <v>128</v>
      </c>
      <c r="F16" s="69" t="s">
        <v>20</v>
      </c>
      <c r="G16" s="19">
        <v>0.0</v>
      </c>
      <c r="H16" s="19">
        <v>0.0</v>
      </c>
      <c r="I16" s="19">
        <v>34.0</v>
      </c>
      <c r="J16" s="19">
        <v>36.0</v>
      </c>
      <c r="K16" s="19">
        <v>27.0</v>
      </c>
      <c r="L16" s="19">
        <v>35.0</v>
      </c>
      <c r="M16" s="19">
        <v>0.0</v>
      </c>
      <c r="N16" s="19">
        <v>0.0</v>
      </c>
      <c r="O16" s="70">
        <f t="shared" si="2"/>
        <v>0</v>
      </c>
      <c r="P16" s="70">
        <f t="shared" si="3"/>
        <v>0</v>
      </c>
      <c r="Q16" s="71">
        <f t="shared" si="4"/>
        <v>132</v>
      </c>
      <c r="R16" s="21" t="str">
        <f t="shared" si="5"/>
        <v>NC-pokal</v>
      </c>
      <c r="S16" s="72">
        <f t="shared" si="6"/>
        <v>4</v>
      </c>
      <c r="T16" s="73">
        <f t="shared" si="7"/>
        <v>4</v>
      </c>
      <c r="U16" s="74">
        <f t="shared" si="8"/>
        <v>132</v>
      </c>
      <c r="V16" s="75">
        <f t="shared" si="9"/>
        <v>14</v>
      </c>
      <c r="W16" s="74">
        <f t="shared" si="10"/>
        <v>132</v>
      </c>
      <c r="X16" s="75">
        <f t="shared" si="11"/>
        <v>14</v>
      </c>
      <c r="Y16" s="74">
        <f t="shared" si="12"/>
        <v>132</v>
      </c>
      <c r="Z16" s="76">
        <f t="shared" si="13"/>
        <v>14</v>
      </c>
      <c r="AA16" s="77">
        <f t="shared" si="14"/>
        <v>0</v>
      </c>
      <c r="AB16" s="77">
        <f t="shared" si="15"/>
        <v>0</v>
      </c>
      <c r="AC16" s="77">
        <f t="shared" si="16"/>
        <v>0</v>
      </c>
      <c r="AD16" s="77">
        <f t="shared" si="17"/>
        <v>0</v>
      </c>
      <c r="AE16" s="77">
        <f t="shared" si="18"/>
        <v>1</v>
      </c>
      <c r="AF16" s="77">
        <f t="shared" si="19"/>
        <v>1</v>
      </c>
      <c r="AG16" s="77">
        <f t="shared" si="20"/>
        <v>1</v>
      </c>
      <c r="AH16" s="77">
        <f t="shared" si="21"/>
        <v>0</v>
      </c>
      <c r="AI16" s="77">
        <f t="shared" si="22"/>
        <v>0</v>
      </c>
      <c r="AJ16" s="77">
        <f t="shared" si="23"/>
        <v>0</v>
      </c>
      <c r="AK16" s="77">
        <f t="shared" si="24"/>
        <v>0</v>
      </c>
      <c r="AL16" s="77">
        <f t="shared" si="25"/>
        <v>0</v>
      </c>
      <c r="AM16" s="77">
        <f t="shared" si="26"/>
        <v>0</v>
      </c>
      <c r="AN16" s="77">
        <f t="shared" si="27"/>
        <v>1</v>
      </c>
      <c r="AO16" s="77">
        <f t="shared" si="28"/>
        <v>0</v>
      </c>
      <c r="AP16" s="77">
        <f t="shared" si="29"/>
        <v>0</v>
      </c>
      <c r="AQ16" s="77">
        <f t="shared" si="30"/>
        <v>0</v>
      </c>
      <c r="AR16" s="77">
        <f t="shared" si="31"/>
        <v>0</v>
      </c>
      <c r="AS16" s="77">
        <f t="shared" si="32"/>
        <v>0</v>
      </c>
      <c r="AT16" s="77">
        <f t="shared" si="33"/>
        <v>0</v>
      </c>
      <c r="AU16" s="77">
        <f t="shared" si="34"/>
        <v>0</v>
      </c>
      <c r="AV16" s="77">
        <f t="shared" si="35"/>
        <v>0</v>
      </c>
      <c r="AW16" s="77">
        <f t="shared" si="36"/>
        <v>0</v>
      </c>
      <c r="AX16" s="77">
        <f t="shared" si="37"/>
        <v>0</v>
      </c>
      <c r="AY16" s="77">
        <f t="shared" si="38"/>
        <v>0</v>
      </c>
      <c r="AZ16" s="77">
        <f t="shared" si="39"/>
        <v>0</v>
      </c>
      <c r="BA16" s="77">
        <f t="shared" si="40"/>
        <v>0</v>
      </c>
      <c r="BB16" s="77">
        <f t="shared" si="41"/>
        <v>0</v>
      </c>
      <c r="BC16" s="77">
        <f t="shared" si="42"/>
        <v>0</v>
      </c>
      <c r="BD16" s="77">
        <f t="shared" si="43"/>
        <v>0</v>
      </c>
      <c r="BE16" s="77">
        <f t="shared" si="44"/>
        <v>0</v>
      </c>
      <c r="BF16" s="77">
        <f t="shared" si="45"/>
        <v>0</v>
      </c>
      <c r="BG16" s="77">
        <f t="shared" si="46"/>
        <v>0</v>
      </c>
      <c r="BH16" s="77">
        <f t="shared" si="47"/>
        <v>0</v>
      </c>
      <c r="BI16" s="77">
        <f t="shared" si="48"/>
        <v>0</v>
      </c>
      <c r="BJ16" s="77">
        <f t="shared" si="49"/>
        <v>0</v>
      </c>
      <c r="BK16" s="77">
        <f t="shared" si="50"/>
        <v>0</v>
      </c>
      <c r="BL16" s="77">
        <f t="shared" si="51"/>
        <v>0</v>
      </c>
      <c r="BM16" s="77">
        <f t="shared" si="52"/>
        <v>0</v>
      </c>
      <c r="BN16" s="77">
        <f t="shared" si="53"/>
        <v>0</v>
      </c>
      <c r="BO16" s="78">
        <f t="shared" si="54"/>
        <v>0</v>
      </c>
      <c r="BP16" s="22"/>
      <c r="BQ16" s="22" t="str">
        <f t="shared" si="55"/>
        <v>x</v>
      </c>
      <c r="BR16" s="22" t="str">
        <f t="shared" si="56"/>
        <v>x</v>
      </c>
      <c r="BS16" s="79">
        <f t="shared" si="57"/>
        <v>14</v>
      </c>
      <c r="BT16" s="22">
        <v>31.0</v>
      </c>
      <c r="BU16" s="22" t="s">
        <v>149</v>
      </c>
      <c r="BV16" s="22" t="s">
        <v>180</v>
      </c>
      <c r="BW16" s="22" t="s">
        <v>128</v>
      </c>
      <c r="BX16" s="22" t="s">
        <v>20</v>
      </c>
      <c r="BY16" s="22">
        <v>0.0</v>
      </c>
      <c r="BZ16" s="22">
        <v>0.0</v>
      </c>
      <c r="CA16" s="22">
        <v>34.0</v>
      </c>
      <c r="CB16" s="22">
        <v>36.0</v>
      </c>
      <c r="CC16" s="22">
        <v>27.0</v>
      </c>
      <c r="CD16" s="22">
        <v>35.0</v>
      </c>
      <c r="CE16" s="22">
        <v>0.0</v>
      </c>
      <c r="CF16" s="22">
        <v>0.0</v>
      </c>
      <c r="CG16" s="22">
        <v>0.0</v>
      </c>
      <c r="CH16" s="22">
        <v>0.0</v>
      </c>
      <c r="CI16" s="22">
        <v>132.0</v>
      </c>
      <c r="CJ16" s="22" t="s">
        <v>16</v>
      </c>
      <c r="CK16" s="22">
        <v>4.0</v>
      </c>
      <c r="CL16" s="22">
        <v>4.0</v>
      </c>
      <c r="CM16" s="22">
        <v>132.0</v>
      </c>
      <c r="CN16" s="22">
        <v>14.0</v>
      </c>
      <c r="CO16" s="22">
        <v>132.0</v>
      </c>
      <c r="CP16" s="22">
        <v>14.0</v>
      </c>
      <c r="CQ16" s="22">
        <v>132.0</v>
      </c>
      <c r="CR16" s="22">
        <v>14.0</v>
      </c>
      <c r="CS16" s="22">
        <v>0.0</v>
      </c>
      <c r="CT16" s="22">
        <v>0.0</v>
      </c>
      <c r="CU16" s="22">
        <v>0.0</v>
      </c>
      <c r="CV16" s="22">
        <v>0.0</v>
      </c>
      <c r="CW16" s="22">
        <v>1.0</v>
      </c>
      <c r="CX16" s="22">
        <v>1.0</v>
      </c>
      <c r="CY16" s="22">
        <v>1.0</v>
      </c>
      <c r="CZ16" s="22">
        <v>0.0</v>
      </c>
      <c r="DA16" s="22">
        <v>0.0</v>
      </c>
      <c r="DB16" s="22">
        <v>0.0</v>
      </c>
      <c r="DC16" s="22">
        <v>0.0</v>
      </c>
      <c r="DD16" s="22">
        <v>0.0</v>
      </c>
      <c r="DE16" s="22">
        <v>0.0</v>
      </c>
      <c r="DF16" s="22">
        <v>1.0</v>
      </c>
      <c r="DG16" s="22">
        <v>0.0</v>
      </c>
      <c r="DH16" s="22">
        <v>0.0</v>
      </c>
      <c r="DI16" s="22">
        <v>0.0</v>
      </c>
      <c r="DJ16" s="22">
        <v>0.0</v>
      </c>
      <c r="DK16" s="22">
        <v>0.0</v>
      </c>
      <c r="DL16" s="22">
        <v>0.0</v>
      </c>
      <c r="DM16" s="22">
        <v>0.0</v>
      </c>
      <c r="DN16" s="22">
        <v>0.0</v>
      </c>
      <c r="DO16" s="22">
        <v>0.0</v>
      </c>
      <c r="DP16" s="22">
        <v>0.0</v>
      </c>
      <c r="DQ16" s="22">
        <v>0.0</v>
      </c>
      <c r="DR16" s="22">
        <v>0.0</v>
      </c>
      <c r="DS16" s="22">
        <v>0.0</v>
      </c>
      <c r="DT16" s="22">
        <v>0.0</v>
      </c>
      <c r="DU16" s="22">
        <v>0.0</v>
      </c>
      <c r="DV16" s="22">
        <v>0.0</v>
      </c>
      <c r="DW16" s="22">
        <v>0.0</v>
      </c>
      <c r="DX16" s="22">
        <v>0.0</v>
      </c>
      <c r="DY16" s="22">
        <v>0.0</v>
      </c>
      <c r="DZ16" s="22">
        <v>0.0</v>
      </c>
      <c r="EA16" s="22">
        <v>0.0</v>
      </c>
      <c r="EB16" s="22">
        <v>0.0</v>
      </c>
      <c r="EC16" s="22">
        <v>0.0</v>
      </c>
      <c r="ED16" s="22">
        <v>0.0</v>
      </c>
      <c r="EE16" s="22">
        <v>0.0</v>
      </c>
      <c r="EF16" s="22">
        <v>0.0</v>
      </c>
      <c r="EG16" s="79">
        <f t="shared" si="58"/>
        <v>14</v>
      </c>
      <c r="EH16" s="22"/>
      <c r="EI16" s="22"/>
    </row>
    <row r="17" ht="18.75" customHeight="1">
      <c r="A17" s="68"/>
      <c r="B17" s="19"/>
      <c r="C17" s="107"/>
      <c r="D17" s="107"/>
      <c r="G17" s="19"/>
      <c r="H17" s="19"/>
      <c r="I17" s="19"/>
      <c r="J17" s="19"/>
      <c r="K17" s="19"/>
      <c r="L17" s="19"/>
      <c r="M17" s="19"/>
      <c r="N17" s="19"/>
      <c r="O17" s="70"/>
      <c r="P17" s="70"/>
      <c r="Q17" s="71"/>
      <c r="R17" s="21"/>
      <c r="S17" s="72"/>
      <c r="T17" s="73"/>
      <c r="U17" s="74"/>
      <c r="V17" s="75"/>
      <c r="W17" s="74"/>
      <c r="X17" s="75"/>
      <c r="Y17" s="74"/>
      <c r="Z17" s="76"/>
      <c r="AA17" s="77">
        <f t="shared" si="14"/>
        <v>0</v>
      </c>
      <c r="AB17" s="77">
        <f t="shared" si="15"/>
        <v>0</v>
      </c>
      <c r="AC17" s="77">
        <f t="shared" si="16"/>
        <v>0</v>
      </c>
      <c r="AD17" s="77">
        <f t="shared" si="17"/>
        <v>0</v>
      </c>
      <c r="AE17" s="77">
        <f t="shared" si="18"/>
        <v>0</v>
      </c>
      <c r="AF17" s="77">
        <f t="shared" si="19"/>
        <v>0</v>
      </c>
      <c r="AG17" s="77">
        <f t="shared" si="20"/>
        <v>0</v>
      </c>
      <c r="AH17" s="77">
        <f t="shared" si="21"/>
        <v>0</v>
      </c>
      <c r="AI17" s="77">
        <f t="shared" si="22"/>
        <v>0</v>
      </c>
      <c r="AJ17" s="77">
        <f t="shared" si="23"/>
        <v>0</v>
      </c>
      <c r="AK17" s="77">
        <f t="shared" si="24"/>
        <v>0</v>
      </c>
      <c r="AL17" s="77">
        <f t="shared" si="25"/>
        <v>0</v>
      </c>
      <c r="AM17" s="77">
        <f t="shared" si="26"/>
        <v>0</v>
      </c>
      <c r="AN17" s="77">
        <f t="shared" si="27"/>
        <v>0</v>
      </c>
      <c r="AO17" s="77">
        <f t="shared" si="28"/>
        <v>0</v>
      </c>
      <c r="AP17" s="77">
        <f t="shared" si="29"/>
        <v>0</v>
      </c>
      <c r="AQ17" s="77">
        <f t="shared" si="30"/>
        <v>0</v>
      </c>
      <c r="AR17" s="77">
        <f t="shared" si="31"/>
        <v>0</v>
      </c>
      <c r="AS17" s="77">
        <f t="shared" si="32"/>
        <v>0</v>
      </c>
      <c r="AT17" s="77">
        <f t="shared" si="33"/>
        <v>0</v>
      </c>
      <c r="AU17" s="77">
        <f t="shared" si="34"/>
        <v>0</v>
      </c>
      <c r="AV17" s="77">
        <f t="shared" si="35"/>
        <v>0</v>
      </c>
      <c r="AW17" s="77">
        <f t="shared" si="36"/>
        <v>0</v>
      </c>
      <c r="AX17" s="77">
        <f t="shared" si="37"/>
        <v>0</v>
      </c>
      <c r="AY17" s="77">
        <f t="shared" si="38"/>
        <v>0</v>
      </c>
      <c r="AZ17" s="77">
        <f t="shared" si="39"/>
        <v>0</v>
      </c>
      <c r="BA17" s="77">
        <f t="shared" si="40"/>
        <v>0</v>
      </c>
      <c r="BB17" s="77">
        <f t="shared" si="41"/>
        <v>0</v>
      </c>
      <c r="BC17" s="77">
        <f t="shared" si="42"/>
        <v>0</v>
      </c>
      <c r="BD17" s="77">
        <f t="shared" si="43"/>
        <v>0</v>
      </c>
      <c r="BE17" s="77">
        <f t="shared" si="44"/>
        <v>0</v>
      </c>
      <c r="BF17" s="77">
        <f t="shared" si="45"/>
        <v>0</v>
      </c>
      <c r="BG17" s="77">
        <f t="shared" si="46"/>
        <v>0</v>
      </c>
      <c r="BH17" s="77">
        <f t="shared" si="47"/>
        <v>0</v>
      </c>
      <c r="BI17" s="77">
        <f t="shared" si="48"/>
        <v>0</v>
      </c>
      <c r="BJ17" s="77">
        <f t="shared" si="49"/>
        <v>0</v>
      </c>
      <c r="BK17" s="77">
        <f t="shared" si="50"/>
        <v>0</v>
      </c>
      <c r="BL17" s="77">
        <f t="shared" si="51"/>
        <v>0</v>
      </c>
      <c r="BM17" s="77">
        <f t="shared" si="52"/>
        <v>0</v>
      </c>
      <c r="BN17" s="77">
        <f t="shared" si="53"/>
        <v>0</v>
      </c>
      <c r="BO17" s="78">
        <f t="shared" si="54"/>
        <v>0</v>
      </c>
      <c r="BP17" s="22"/>
      <c r="BQ17" s="22" t="str">
        <f t="shared" si="55"/>
        <v/>
      </c>
      <c r="BR17" s="22" t="str">
        <f t="shared" si="56"/>
        <v/>
      </c>
      <c r="BS17" s="79">
        <f t="shared" si="57"/>
        <v>15</v>
      </c>
      <c r="BT17" s="22">
        <v>71.0</v>
      </c>
      <c r="BU17" s="22" t="s">
        <v>181</v>
      </c>
      <c r="BV17" s="22" t="s">
        <v>182</v>
      </c>
      <c r="BW17" s="22" t="s">
        <v>155</v>
      </c>
      <c r="BX17" s="22" t="s">
        <v>20</v>
      </c>
      <c r="BY17" s="22">
        <v>0.0</v>
      </c>
      <c r="BZ17" s="22">
        <v>0.0</v>
      </c>
      <c r="CA17" s="22">
        <v>0.0</v>
      </c>
      <c r="CB17" s="22">
        <v>27.0</v>
      </c>
      <c r="CC17" s="22">
        <v>0.0</v>
      </c>
      <c r="CD17" s="22">
        <v>0.0</v>
      </c>
      <c r="CE17" s="22">
        <v>28.0</v>
      </c>
      <c r="CF17" s="22">
        <v>27.0</v>
      </c>
      <c r="CG17" s="22">
        <v>0.0</v>
      </c>
      <c r="CH17" s="22">
        <v>0.0</v>
      </c>
      <c r="CI17" s="22">
        <v>82.0</v>
      </c>
      <c r="CJ17" s="22" t="s">
        <v>145</v>
      </c>
      <c r="CK17" s="22">
        <v>2.0</v>
      </c>
      <c r="CL17" s="22">
        <v>3.0</v>
      </c>
      <c r="CM17" s="22">
        <v>82.0</v>
      </c>
      <c r="CN17" s="22">
        <v>15.0</v>
      </c>
      <c r="CO17" s="22">
        <v>82.0</v>
      </c>
      <c r="CP17" s="22">
        <v>15.0</v>
      </c>
      <c r="CQ17" s="22">
        <v>82.0</v>
      </c>
      <c r="CR17" s="22">
        <v>15.0</v>
      </c>
      <c r="CS17" s="22">
        <v>0.0</v>
      </c>
      <c r="CT17" s="22">
        <v>0.0</v>
      </c>
      <c r="CU17" s="22">
        <v>0.0</v>
      </c>
      <c r="CV17" s="22">
        <v>0.0</v>
      </c>
      <c r="CW17" s="22">
        <v>0.0</v>
      </c>
      <c r="CX17" s="22">
        <v>0.0</v>
      </c>
      <c r="CY17" s="22">
        <v>0.0</v>
      </c>
      <c r="CZ17" s="22">
        <v>0.0</v>
      </c>
      <c r="DA17" s="22">
        <v>0.0</v>
      </c>
      <c r="DB17" s="22">
        <v>0.0</v>
      </c>
      <c r="DC17" s="22">
        <v>0.0</v>
      </c>
      <c r="DD17" s="22">
        <v>0.0</v>
      </c>
      <c r="DE17" s="22">
        <v>1.0</v>
      </c>
      <c r="DF17" s="22">
        <v>2.0</v>
      </c>
      <c r="DG17" s="22">
        <v>0.0</v>
      </c>
      <c r="DH17" s="22">
        <v>0.0</v>
      </c>
      <c r="DI17" s="22">
        <v>0.0</v>
      </c>
      <c r="DJ17" s="22">
        <v>0.0</v>
      </c>
      <c r="DK17" s="22">
        <v>0.0</v>
      </c>
      <c r="DL17" s="22">
        <v>0.0</v>
      </c>
      <c r="DM17" s="22">
        <v>0.0</v>
      </c>
      <c r="DN17" s="22">
        <v>0.0</v>
      </c>
      <c r="DO17" s="22">
        <v>0.0</v>
      </c>
      <c r="DP17" s="22">
        <v>0.0</v>
      </c>
      <c r="DQ17" s="22">
        <v>0.0</v>
      </c>
      <c r="DR17" s="22">
        <v>0.0</v>
      </c>
      <c r="DS17" s="22">
        <v>0.0</v>
      </c>
      <c r="DT17" s="22">
        <v>0.0</v>
      </c>
      <c r="DU17" s="22">
        <v>0.0</v>
      </c>
      <c r="DV17" s="22">
        <v>0.0</v>
      </c>
      <c r="DW17" s="22">
        <v>0.0</v>
      </c>
      <c r="DX17" s="22">
        <v>0.0</v>
      </c>
      <c r="DY17" s="22">
        <v>0.0</v>
      </c>
      <c r="DZ17" s="22">
        <v>0.0</v>
      </c>
      <c r="EA17" s="22">
        <v>0.0</v>
      </c>
      <c r="EB17" s="22">
        <v>0.0</v>
      </c>
      <c r="EC17" s="22">
        <v>0.0</v>
      </c>
      <c r="ED17" s="22">
        <v>0.0</v>
      </c>
      <c r="EE17" s="22">
        <v>0.0</v>
      </c>
      <c r="EF17" s="22">
        <v>0.0</v>
      </c>
      <c r="EG17" s="79">
        <f t="shared" si="58"/>
        <v>15</v>
      </c>
      <c r="EH17" s="22"/>
      <c r="EI17" s="22"/>
    </row>
    <row r="18" ht="18.75" customHeight="1">
      <c r="A18" s="80">
        <f t="shared" ref="A18:A20" si="59">IF(Q18&gt;0,VLOOKUP(B18,$BT$2:$EG$20,66,FALSE),"")</f>
        <v>15</v>
      </c>
      <c r="B18" s="19">
        <v>71.0</v>
      </c>
      <c r="C18" s="107" t="s">
        <v>181</v>
      </c>
      <c r="D18" s="107" t="s">
        <v>182</v>
      </c>
      <c r="E18" s="69" t="s">
        <v>155</v>
      </c>
      <c r="F18" s="69" t="s">
        <v>20</v>
      </c>
      <c r="G18" s="19">
        <v>0.0</v>
      </c>
      <c r="H18" s="19">
        <v>0.0</v>
      </c>
      <c r="I18" s="19">
        <v>0.0</v>
      </c>
      <c r="J18" s="19">
        <v>27.0</v>
      </c>
      <c r="K18" s="19">
        <v>0.0</v>
      </c>
      <c r="L18" s="19">
        <v>0.0</v>
      </c>
      <c r="M18" s="19">
        <v>28.0</v>
      </c>
      <c r="N18" s="19">
        <v>27.0</v>
      </c>
      <c r="O18" s="70">
        <f t="shared" ref="O18:O20" si="60">IF(S$22&gt;5,IFERROR(0-SMALL(G18:N18,2),""),"")</f>
        <v>0</v>
      </c>
      <c r="P18" s="70">
        <f t="shared" ref="P18:P20" si="61">IF(S$22&gt;3,IFERROR(0-SMALL(G18:N18,1),""),"")</f>
        <v>0</v>
      </c>
      <c r="Q18" s="71">
        <f t="shared" ref="Q18:Q20" si="62">IF(S$22&lt;4,SUM(G18:N18),IF(S$22&lt;6,SUM(G18:N18)+P18,SUM(G18:N18)+P18+O18))</f>
        <v>82</v>
      </c>
      <c r="R18" s="21" t="str">
        <f t="shared" ref="R18:R20" si="63">IF((COUNTIF(G18:M18,"&gt;0"))&gt;3,"NC-pokal"," ")</f>
        <v> </v>
      </c>
      <c r="S18" s="72">
        <f t="shared" ref="S18:S20" si="64">COUNTIF(G18:M18,"&gt;0")</f>
        <v>2</v>
      </c>
      <c r="T18" s="73">
        <f t="shared" ref="T18:T20" si="65">COUNTIF(G18:N18,"&gt;0")</f>
        <v>3</v>
      </c>
      <c r="U18" s="74">
        <f t="shared" ref="U18:U20" si="66">SUM(G18:N18)-SMALL(G18:N18,1)-SMALL(G18:N18,2)</f>
        <v>82</v>
      </c>
      <c r="V18" s="75">
        <f t="shared" ref="V18:V20" si="67">_xlfn.RANK.AVG(U18,U$3:U$20,FALSE)</f>
        <v>15</v>
      </c>
      <c r="W18" s="74">
        <f t="shared" ref="W18:W20" si="68">SUM(G18:N18)-SMALL(G18:N18,1)</f>
        <v>82</v>
      </c>
      <c r="X18" s="75">
        <f t="shared" ref="X18:X20" si="69">_xlfn.RANK.AVG(W18,W$3:W$20,FALSE)</f>
        <v>15</v>
      </c>
      <c r="Y18" s="74">
        <f t="shared" ref="Y18:Y20" si="70">SUM(G18:N18)</f>
        <v>82</v>
      </c>
      <c r="Z18" s="76">
        <f t="shared" ref="Z18:Z20" si="71">_xlfn.RANK.AVG(Y18,Y$3:Y$20,FALSE)</f>
        <v>15</v>
      </c>
      <c r="AA18" s="77">
        <f t="shared" si="14"/>
        <v>0</v>
      </c>
      <c r="AB18" s="77">
        <f t="shared" si="15"/>
        <v>0</v>
      </c>
      <c r="AC18" s="77">
        <f t="shared" si="16"/>
        <v>0</v>
      </c>
      <c r="AD18" s="77">
        <f t="shared" si="17"/>
        <v>0</v>
      </c>
      <c r="AE18" s="77">
        <f t="shared" si="18"/>
        <v>0</v>
      </c>
      <c r="AF18" s="77">
        <f t="shared" si="19"/>
        <v>0</v>
      </c>
      <c r="AG18" s="77">
        <f t="shared" si="20"/>
        <v>0</v>
      </c>
      <c r="AH18" s="77">
        <f t="shared" si="21"/>
        <v>0</v>
      </c>
      <c r="AI18" s="77">
        <f t="shared" si="22"/>
        <v>0</v>
      </c>
      <c r="AJ18" s="77">
        <f t="shared" si="23"/>
        <v>0</v>
      </c>
      <c r="AK18" s="77">
        <f t="shared" si="24"/>
        <v>0</v>
      </c>
      <c r="AL18" s="77">
        <f t="shared" si="25"/>
        <v>0</v>
      </c>
      <c r="AM18" s="77">
        <f t="shared" si="26"/>
        <v>1</v>
      </c>
      <c r="AN18" s="77">
        <f t="shared" si="27"/>
        <v>2</v>
      </c>
      <c r="AO18" s="77">
        <f t="shared" si="28"/>
        <v>0</v>
      </c>
      <c r="AP18" s="77">
        <f t="shared" si="29"/>
        <v>0</v>
      </c>
      <c r="AQ18" s="77">
        <f t="shared" si="30"/>
        <v>0</v>
      </c>
      <c r="AR18" s="77">
        <f t="shared" si="31"/>
        <v>0</v>
      </c>
      <c r="AS18" s="77">
        <f t="shared" si="32"/>
        <v>0</v>
      </c>
      <c r="AT18" s="77">
        <f t="shared" si="33"/>
        <v>0</v>
      </c>
      <c r="AU18" s="77">
        <f t="shared" si="34"/>
        <v>0</v>
      </c>
      <c r="AV18" s="77">
        <f t="shared" si="35"/>
        <v>0</v>
      </c>
      <c r="AW18" s="77">
        <f t="shared" si="36"/>
        <v>0</v>
      </c>
      <c r="AX18" s="77">
        <f t="shared" si="37"/>
        <v>0</v>
      </c>
      <c r="AY18" s="77">
        <f t="shared" si="38"/>
        <v>0</v>
      </c>
      <c r="AZ18" s="77">
        <f t="shared" si="39"/>
        <v>0</v>
      </c>
      <c r="BA18" s="77">
        <f t="shared" si="40"/>
        <v>0</v>
      </c>
      <c r="BB18" s="77">
        <f t="shared" si="41"/>
        <v>0</v>
      </c>
      <c r="BC18" s="77">
        <f t="shared" si="42"/>
        <v>0</v>
      </c>
      <c r="BD18" s="77">
        <f t="shared" si="43"/>
        <v>0</v>
      </c>
      <c r="BE18" s="77">
        <f t="shared" si="44"/>
        <v>0</v>
      </c>
      <c r="BF18" s="77">
        <f t="shared" si="45"/>
        <v>0</v>
      </c>
      <c r="BG18" s="77">
        <f t="shared" si="46"/>
        <v>0</v>
      </c>
      <c r="BH18" s="77">
        <f t="shared" si="47"/>
        <v>0</v>
      </c>
      <c r="BI18" s="77">
        <f t="shared" si="48"/>
        <v>0</v>
      </c>
      <c r="BJ18" s="77">
        <f t="shared" si="49"/>
        <v>0</v>
      </c>
      <c r="BK18" s="77">
        <f t="shared" si="50"/>
        <v>0</v>
      </c>
      <c r="BL18" s="77">
        <f t="shared" si="51"/>
        <v>0</v>
      </c>
      <c r="BM18" s="77">
        <f t="shared" si="52"/>
        <v>0</v>
      </c>
      <c r="BN18" s="77">
        <f t="shared" si="53"/>
        <v>0</v>
      </c>
      <c r="BO18" s="78">
        <f t="shared" si="54"/>
        <v>0</v>
      </c>
      <c r="BP18" s="22"/>
      <c r="BQ18" s="22" t="str">
        <f t="shared" si="55"/>
        <v/>
      </c>
      <c r="BR18" s="22" t="str">
        <f t="shared" si="56"/>
        <v/>
      </c>
      <c r="BS18" s="79">
        <f t="shared" si="57"/>
        <v>16</v>
      </c>
      <c r="BT18" s="22">
        <v>36.0</v>
      </c>
      <c r="BU18" s="22" t="s">
        <v>135</v>
      </c>
      <c r="BV18" s="22" t="s">
        <v>183</v>
      </c>
      <c r="BW18" s="22" t="s">
        <v>163</v>
      </c>
      <c r="BX18" s="22" t="s">
        <v>20</v>
      </c>
      <c r="BY18" s="22">
        <v>0.0</v>
      </c>
      <c r="BZ18" s="22">
        <v>0.0</v>
      </c>
      <c r="CA18" s="22">
        <v>33.0</v>
      </c>
      <c r="CB18" s="22">
        <v>26.0</v>
      </c>
      <c r="CC18" s="22">
        <v>0.0</v>
      </c>
      <c r="CD18" s="22">
        <v>0.0</v>
      </c>
      <c r="CE18" s="22">
        <v>0.0</v>
      </c>
      <c r="CF18" s="22">
        <v>0.0</v>
      </c>
      <c r="CG18" s="22">
        <v>0.0</v>
      </c>
      <c r="CH18" s="22">
        <v>0.0</v>
      </c>
      <c r="CI18" s="22">
        <v>59.0</v>
      </c>
      <c r="CJ18" s="22" t="s">
        <v>145</v>
      </c>
      <c r="CK18" s="22">
        <v>2.0</v>
      </c>
      <c r="CL18" s="22">
        <v>2.0</v>
      </c>
      <c r="CM18" s="22">
        <v>59.0</v>
      </c>
      <c r="CN18" s="22">
        <v>16.0</v>
      </c>
      <c r="CO18" s="22">
        <v>59.0</v>
      </c>
      <c r="CP18" s="22">
        <v>16.0</v>
      </c>
      <c r="CQ18" s="22">
        <v>59.0</v>
      </c>
      <c r="CR18" s="22">
        <v>16.0</v>
      </c>
      <c r="CS18" s="22">
        <v>0.0</v>
      </c>
      <c r="CT18" s="22">
        <v>0.0</v>
      </c>
      <c r="CU18" s="22">
        <v>0.0</v>
      </c>
      <c r="CV18" s="22">
        <v>0.0</v>
      </c>
      <c r="CW18" s="22">
        <v>0.0</v>
      </c>
      <c r="CX18" s="22">
        <v>0.0</v>
      </c>
      <c r="CY18" s="22">
        <v>0.0</v>
      </c>
      <c r="CZ18" s="22">
        <v>1.0</v>
      </c>
      <c r="DA18" s="22">
        <v>0.0</v>
      </c>
      <c r="DB18" s="22">
        <v>0.0</v>
      </c>
      <c r="DC18" s="22">
        <v>0.0</v>
      </c>
      <c r="DD18" s="22">
        <v>0.0</v>
      </c>
      <c r="DE18" s="22">
        <v>0.0</v>
      </c>
      <c r="DF18" s="22">
        <v>0.0</v>
      </c>
      <c r="DG18" s="22">
        <v>1.0</v>
      </c>
      <c r="DH18" s="22">
        <v>0.0</v>
      </c>
      <c r="DI18" s="22">
        <v>0.0</v>
      </c>
      <c r="DJ18" s="22">
        <v>0.0</v>
      </c>
      <c r="DK18" s="22">
        <v>0.0</v>
      </c>
      <c r="DL18" s="22">
        <v>0.0</v>
      </c>
      <c r="DM18" s="22">
        <v>0.0</v>
      </c>
      <c r="DN18" s="22">
        <v>0.0</v>
      </c>
      <c r="DO18" s="22">
        <v>0.0</v>
      </c>
      <c r="DP18" s="22">
        <v>0.0</v>
      </c>
      <c r="DQ18" s="22">
        <v>0.0</v>
      </c>
      <c r="DR18" s="22">
        <v>0.0</v>
      </c>
      <c r="DS18" s="22">
        <v>0.0</v>
      </c>
      <c r="DT18" s="22">
        <v>0.0</v>
      </c>
      <c r="DU18" s="22">
        <v>0.0</v>
      </c>
      <c r="DV18" s="22">
        <v>0.0</v>
      </c>
      <c r="DW18" s="22">
        <v>0.0</v>
      </c>
      <c r="DX18" s="22">
        <v>0.0</v>
      </c>
      <c r="DY18" s="22">
        <v>0.0</v>
      </c>
      <c r="DZ18" s="22">
        <v>0.0</v>
      </c>
      <c r="EA18" s="22">
        <v>0.0</v>
      </c>
      <c r="EB18" s="22">
        <v>0.0</v>
      </c>
      <c r="EC18" s="22">
        <v>0.0</v>
      </c>
      <c r="ED18" s="22">
        <v>0.0</v>
      </c>
      <c r="EE18" s="22">
        <v>0.0</v>
      </c>
      <c r="EF18" s="22">
        <v>0.0</v>
      </c>
      <c r="EG18" s="79">
        <f t="shared" si="58"/>
        <v>16</v>
      </c>
      <c r="EH18" s="22"/>
      <c r="EI18" s="22"/>
    </row>
    <row r="19" ht="18.75" customHeight="1">
      <c r="A19" s="80">
        <f t="shared" si="59"/>
        <v>16</v>
      </c>
      <c r="B19" s="19">
        <v>36.0</v>
      </c>
      <c r="C19" s="107" t="s">
        <v>135</v>
      </c>
      <c r="D19" s="107" t="s">
        <v>183</v>
      </c>
      <c r="E19" s="69" t="s">
        <v>163</v>
      </c>
      <c r="F19" s="69" t="s">
        <v>20</v>
      </c>
      <c r="G19" s="19">
        <v>0.0</v>
      </c>
      <c r="H19" s="19">
        <v>0.0</v>
      </c>
      <c r="I19" s="19">
        <v>33.0</v>
      </c>
      <c r="J19" s="19">
        <v>26.0</v>
      </c>
      <c r="K19" s="19">
        <v>0.0</v>
      </c>
      <c r="L19" s="19">
        <v>0.0</v>
      </c>
      <c r="M19" s="19">
        <v>0.0</v>
      </c>
      <c r="N19" s="19">
        <v>0.0</v>
      </c>
      <c r="O19" s="70">
        <f t="shared" si="60"/>
        <v>0</v>
      </c>
      <c r="P19" s="70">
        <f t="shared" si="61"/>
        <v>0</v>
      </c>
      <c r="Q19" s="71">
        <f t="shared" si="62"/>
        <v>59</v>
      </c>
      <c r="R19" s="21" t="str">
        <f t="shared" si="63"/>
        <v> </v>
      </c>
      <c r="S19" s="72">
        <f t="shared" si="64"/>
        <v>2</v>
      </c>
      <c r="T19" s="73">
        <f t="shared" si="65"/>
        <v>2</v>
      </c>
      <c r="U19" s="74">
        <f t="shared" si="66"/>
        <v>59</v>
      </c>
      <c r="V19" s="75">
        <f t="shared" si="67"/>
        <v>16</v>
      </c>
      <c r="W19" s="74">
        <f t="shared" si="68"/>
        <v>59</v>
      </c>
      <c r="X19" s="75">
        <f t="shared" si="69"/>
        <v>16</v>
      </c>
      <c r="Y19" s="74">
        <f t="shared" si="70"/>
        <v>59</v>
      </c>
      <c r="Z19" s="76">
        <f t="shared" si="71"/>
        <v>16</v>
      </c>
      <c r="AA19" s="77">
        <f t="shared" si="14"/>
        <v>0</v>
      </c>
      <c r="AB19" s="77">
        <f t="shared" si="15"/>
        <v>0</v>
      </c>
      <c r="AC19" s="77">
        <f t="shared" si="16"/>
        <v>0</v>
      </c>
      <c r="AD19" s="77">
        <f t="shared" si="17"/>
        <v>0</v>
      </c>
      <c r="AE19" s="77">
        <f t="shared" si="18"/>
        <v>0</v>
      </c>
      <c r="AF19" s="77">
        <f t="shared" si="19"/>
        <v>0</v>
      </c>
      <c r="AG19" s="77">
        <f t="shared" si="20"/>
        <v>0</v>
      </c>
      <c r="AH19" s="77">
        <f t="shared" si="21"/>
        <v>1</v>
      </c>
      <c r="AI19" s="77">
        <f t="shared" si="22"/>
        <v>0</v>
      </c>
      <c r="AJ19" s="77">
        <f t="shared" si="23"/>
        <v>0</v>
      </c>
      <c r="AK19" s="77">
        <f t="shared" si="24"/>
        <v>0</v>
      </c>
      <c r="AL19" s="77">
        <f t="shared" si="25"/>
        <v>0</v>
      </c>
      <c r="AM19" s="77">
        <f t="shared" si="26"/>
        <v>0</v>
      </c>
      <c r="AN19" s="77">
        <f t="shared" si="27"/>
        <v>0</v>
      </c>
      <c r="AO19" s="77">
        <f t="shared" si="28"/>
        <v>1</v>
      </c>
      <c r="AP19" s="77">
        <f t="shared" si="29"/>
        <v>0</v>
      </c>
      <c r="AQ19" s="77">
        <f t="shared" si="30"/>
        <v>0</v>
      </c>
      <c r="AR19" s="77">
        <f t="shared" si="31"/>
        <v>0</v>
      </c>
      <c r="AS19" s="77">
        <f t="shared" si="32"/>
        <v>0</v>
      </c>
      <c r="AT19" s="77">
        <f t="shared" si="33"/>
        <v>0</v>
      </c>
      <c r="AU19" s="77">
        <f t="shared" si="34"/>
        <v>0</v>
      </c>
      <c r="AV19" s="77">
        <f t="shared" si="35"/>
        <v>0</v>
      </c>
      <c r="AW19" s="77">
        <f t="shared" si="36"/>
        <v>0</v>
      </c>
      <c r="AX19" s="77">
        <f t="shared" si="37"/>
        <v>0</v>
      </c>
      <c r="AY19" s="77">
        <f t="shared" si="38"/>
        <v>0</v>
      </c>
      <c r="AZ19" s="77">
        <f t="shared" si="39"/>
        <v>0</v>
      </c>
      <c r="BA19" s="77">
        <f t="shared" si="40"/>
        <v>0</v>
      </c>
      <c r="BB19" s="77">
        <f t="shared" si="41"/>
        <v>0</v>
      </c>
      <c r="BC19" s="77">
        <f t="shared" si="42"/>
        <v>0</v>
      </c>
      <c r="BD19" s="77">
        <f t="shared" si="43"/>
        <v>0</v>
      </c>
      <c r="BE19" s="77">
        <f t="shared" si="44"/>
        <v>0</v>
      </c>
      <c r="BF19" s="77">
        <f t="shared" si="45"/>
        <v>0</v>
      </c>
      <c r="BG19" s="77">
        <f t="shared" si="46"/>
        <v>0</v>
      </c>
      <c r="BH19" s="77">
        <f t="shared" si="47"/>
        <v>0</v>
      </c>
      <c r="BI19" s="77">
        <f t="shared" si="48"/>
        <v>0</v>
      </c>
      <c r="BJ19" s="77">
        <f t="shared" si="49"/>
        <v>0</v>
      </c>
      <c r="BK19" s="77">
        <f t="shared" si="50"/>
        <v>0</v>
      </c>
      <c r="BL19" s="77">
        <f t="shared" si="51"/>
        <v>0</v>
      </c>
      <c r="BM19" s="77">
        <f t="shared" si="52"/>
        <v>0</v>
      </c>
      <c r="BN19" s="77">
        <f t="shared" si="53"/>
        <v>0</v>
      </c>
      <c r="BO19" s="78">
        <f t="shared" si="54"/>
        <v>0</v>
      </c>
      <c r="BP19" s="22"/>
      <c r="BQ19" s="22" t="str">
        <f t="shared" si="55"/>
        <v/>
      </c>
      <c r="BR19" s="22" t="str">
        <f t="shared" si="56"/>
        <v/>
      </c>
      <c r="BS19" s="79">
        <f t="shared" si="57"/>
        <v>17</v>
      </c>
      <c r="BT19" s="22">
        <v>42.0</v>
      </c>
      <c r="BU19" s="22" t="s">
        <v>184</v>
      </c>
      <c r="BV19" s="22" t="s">
        <v>150</v>
      </c>
      <c r="BW19" s="22" t="s">
        <v>122</v>
      </c>
      <c r="BX19" s="22" t="s">
        <v>123</v>
      </c>
      <c r="BY19" s="22">
        <v>0.0</v>
      </c>
      <c r="BZ19" s="22">
        <v>0.0</v>
      </c>
      <c r="CA19" s="22">
        <v>0.0</v>
      </c>
      <c r="CB19" s="22">
        <v>30.0</v>
      </c>
      <c r="CC19" s="22">
        <v>0.0</v>
      </c>
      <c r="CD19" s="22">
        <v>0.0</v>
      </c>
      <c r="CE19" s="22">
        <v>0.0</v>
      </c>
      <c r="CF19" s="22">
        <v>0.0</v>
      </c>
      <c r="CG19" s="22">
        <v>0.0</v>
      </c>
      <c r="CH19" s="22">
        <v>0.0</v>
      </c>
      <c r="CI19" s="22">
        <v>30.0</v>
      </c>
      <c r="CJ19" s="22" t="s">
        <v>145</v>
      </c>
      <c r="CK19" s="22">
        <v>1.0</v>
      </c>
      <c r="CL19" s="22">
        <v>1.0</v>
      </c>
      <c r="CM19" s="22">
        <v>30.0</v>
      </c>
      <c r="CN19" s="22">
        <v>17.0</v>
      </c>
      <c r="CO19" s="22">
        <v>30.0</v>
      </c>
      <c r="CP19" s="22">
        <v>17.0</v>
      </c>
      <c r="CQ19" s="22">
        <v>30.0</v>
      </c>
      <c r="CR19" s="22">
        <v>17.0</v>
      </c>
      <c r="CS19" s="22">
        <v>0.0</v>
      </c>
      <c r="CT19" s="22">
        <v>0.0</v>
      </c>
      <c r="CU19" s="22">
        <v>0.0</v>
      </c>
      <c r="CV19" s="22">
        <v>0.0</v>
      </c>
      <c r="CW19" s="22">
        <v>0.0</v>
      </c>
      <c r="CX19" s="22">
        <v>0.0</v>
      </c>
      <c r="CY19" s="22">
        <v>0.0</v>
      </c>
      <c r="CZ19" s="22">
        <v>0.0</v>
      </c>
      <c r="DA19" s="22">
        <v>0.0</v>
      </c>
      <c r="DB19" s="22">
        <v>0.0</v>
      </c>
      <c r="DC19" s="22">
        <v>1.0</v>
      </c>
      <c r="DD19" s="22">
        <v>0.0</v>
      </c>
      <c r="DE19" s="22">
        <v>0.0</v>
      </c>
      <c r="DF19" s="22">
        <v>0.0</v>
      </c>
      <c r="DG19" s="22">
        <v>0.0</v>
      </c>
      <c r="DH19" s="22">
        <v>0.0</v>
      </c>
      <c r="DI19" s="22">
        <v>0.0</v>
      </c>
      <c r="DJ19" s="22">
        <v>0.0</v>
      </c>
      <c r="DK19" s="22">
        <v>0.0</v>
      </c>
      <c r="DL19" s="22">
        <v>0.0</v>
      </c>
      <c r="DM19" s="22">
        <v>0.0</v>
      </c>
      <c r="DN19" s="22">
        <v>0.0</v>
      </c>
      <c r="DO19" s="22">
        <v>0.0</v>
      </c>
      <c r="DP19" s="22">
        <v>0.0</v>
      </c>
      <c r="DQ19" s="22">
        <v>0.0</v>
      </c>
      <c r="DR19" s="22">
        <v>0.0</v>
      </c>
      <c r="DS19" s="22">
        <v>0.0</v>
      </c>
      <c r="DT19" s="22">
        <v>0.0</v>
      </c>
      <c r="DU19" s="22">
        <v>0.0</v>
      </c>
      <c r="DV19" s="22">
        <v>0.0</v>
      </c>
      <c r="DW19" s="22">
        <v>0.0</v>
      </c>
      <c r="DX19" s="22">
        <v>0.0</v>
      </c>
      <c r="DY19" s="22">
        <v>0.0</v>
      </c>
      <c r="DZ19" s="22">
        <v>0.0</v>
      </c>
      <c r="EA19" s="22">
        <v>0.0</v>
      </c>
      <c r="EB19" s="22">
        <v>0.0</v>
      </c>
      <c r="EC19" s="22">
        <v>0.0</v>
      </c>
      <c r="ED19" s="22">
        <v>0.0</v>
      </c>
      <c r="EE19" s="22">
        <v>0.0</v>
      </c>
      <c r="EF19" s="22">
        <v>0.0</v>
      </c>
      <c r="EG19" s="79">
        <f t="shared" si="58"/>
        <v>17</v>
      </c>
      <c r="EH19" s="22"/>
      <c r="EI19" s="22"/>
    </row>
    <row r="20" ht="18.75" customHeight="1">
      <c r="A20" s="80">
        <f t="shared" si="59"/>
        <v>17</v>
      </c>
      <c r="B20" s="19">
        <v>42.0</v>
      </c>
      <c r="C20" s="107" t="s">
        <v>184</v>
      </c>
      <c r="D20" s="107" t="s">
        <v>150</v>
      </c>
      <c r="E20" s="69" t="s">
        <v>122</v>
      </c>
      <c r="F20" s="69" t="s">
        <v>123</v>
      </c>
      <c r="G20" s="19">
        <v>0.0</v>
      </c>
      <c r="H20" s="19">
        <v>0.0</v>
      </c>
      <c r="I20" s="19">
        <v>0.0</v>
      </c>
      <c r="J20" s="19">
        <v>30.0</v>
      </c>
      <c r="K20" s="19">
        <v>0.0</v>
      </c>
      <c r="L20" s="19">
        <v>0.0</v>
      </c>
      <c r="M20" s="19">
        <v>0.0</v>
      </c>
      <c r="N20" s="19">
        <v>0.0</v>
      </c>
      <c r="O20" s="70">
        <f t="shared" si="60"/>
        <v>0</v>
      </c>
      <c r="P20" s="70">
        <f t="shared" si="61"/>
        <v>0</v>
      </c>
      <c r="Q20" s="71">
        <f t="shared" si="62"/>
        <v>30</v>
      </c>
      <c r="R20" s="21" t="str">
        <f t="shared" si="63"/>
        <v> </v>
      </c>
      <c r="S20" s="72">
        <f t="shared" si="64"/>
        <v>1</v>
      </c>
      <c r="T20" s="73">
        <f t="shared" si="65"/>
        <v>1</v>
      </c>
      <c r="U20" s="74">
        <f t="shared" si="66"/>
        <v>30</v>
      </c>
      <c r="V20" s="75">
        <f t="shared" si="67"/>
        <v>17</v>
      </c>
      <c r="W20" s="74">
        <f t="shared" si="68"/>
        <v>30</v>
      </c>
      <c r="X20" s="75">
        <f t="shared" si="69"/>
        <v>17</v>
      </c>
      <c r="Y20" s="74">
        <f t="shared" si="70"/>
        <v>30</v>
      </c>
      <c r="Z20" s="76">
        <f t="shared" si="71"/>
        <v>17</v>
      </c>
      <c r="AA20" s="77">
        <f t="shared" si="14"/>
        <v>0</v>
      </c>
      <c r="AB20" s="77">
        <f t="shared" si="15"/>
        <v>0</v>
      </c>
      <c r="AC20" s="77">
        <f t="shared" si="16"/>
        <v>0</v>
      </c>
      <c r="AD20" s="77">
        <f t="shared" si="17"/>
        <v>0</v>
      </c>
      <c r="AE20" s="77">
        <f t="shared" si="18"/>
        <v>0</v>
      </c>
      <c r="AF20" s="77">
        <f t="shared" si="19"/>
        <v>0</v>
      </c>
      <c r="AG20" s="77">
        <f t="shared" si="20"/>
        <v>0</v>
      </c>
      <c r="AH20" s="77">
        <f t="shared" si="21"/>
        <v>0</v>
      </c>
      <c r="AI20" s="77">
        <f t="shared" si="22"/>
        <v>0</v>
      </c>
      <c r="AJ20" s="77">
        <f t="shared" si="23"/>
        <v>0</v>
      </c>
      <c r="AK20" s="77">
        <f t="shared" si="24"/>
        <v>1</v>
      </c>
      <c r="AL20" s="77">
        <f t="shared" si="25"/>
        <v>0</v>
      </c>
      <c r="AM20" s="77">
        <f t="shared" si="26"/>
        <v>0</v>
      </c>
      <c r="AN20" s="77">
        <f t="shared" si="27"/>
        <v>0</v>
      </c>
      <c r="AO20" s="77">
        <f t="shared" si="28"/>
        <v>0</v>
      </c>
      <c r="AP20" s="77">
        <f t="shared" si="29"/>
        <v>0</v>
      </c>
      <c r="AQ20" s="77">
        <f t="shared" si="30"/>
        <v>0</v>
      </c>
      <c r="AR20" s="77">
        <f t="shared" si="31"/>
        <v>0</v>
      </c>
      <c r="AS20" s="77">
        <f t="shared" si="32"/>
        <v>0</v>
      </c>
      <c r="AT20" s="77">
        <f t="shared" si="33"/>
        <v>0</v>
      </c>
      <c r="AU20" s="77">
        <f t="shared" si="34"/>
        <v>0</v>
      </c>
      <c r="AV20" s="77">
        <f t="shared" si="35"/>
        <v>0</v>
      </c>
      <c r="AW20" s="77">
        <f t="shared" si="36"/>
        <v>0</v>
      </c>
      <c r="AX20" s="77">
        <f t="shared" si="37"/>
        <v>0</v>
      </c>
      <c r="AY20" s="77">
        <f t="shared" si="38"/>
        <v>0</v>
      </c>
      <c r="AZ20" s="77">
        <f t="shared" si="39"/>
        <v>0</v>
      </c>
      <c r="BA20" s="77">
        <f t="shared" si="40"/>
        <v>0</v>
      </c>
      <c r="BB20" s="77">
        <f t="shared" si="41"/>
        <v>0</v>
      </c>
      <c r="BC20" s="77">
        <f t="shared" si="42"/>
        <v>0</v>
      </c>
      <c r="BD20" s="77">
        <f t="shared" si="43"/>
        <v>0</v>
      </c>
      <c r="BE20" s="77">
        <f t="shared" si="44"/>
        <v>0</v>
      </c>
      <c r="BF20" s="77">
        <f t="shared" si="45"/>
        <v>0</v>
      </c>
      <c r="BG20" s="77">
        <f t="shared" si="46"/>
        <v>0</v>
      </c>
      <c r="BH20" s="77">
        <f t="shared" si="47"/>
        <v>0</v>
      </c>
      <c r="BI20" s="77">
        <f t="shared" si="48"/>
        <v>0</v>
      </c>
      <c r="BJ20" s="77">
        <f t="shared" si="49"/>
        <v>0</v>
      </c>
      <c r="BK20" s="77">
        <f t="shared" si="50"/>
        <v>0</v>
      </c>
      <c r="BL20" s="77">
        <f t="shared" si="51"/>
        <v>0</v>
      </c>
      <c r="BM20" s="77">
        <f t="shared" si="52"/>
        <v>0</v>
      </c>
      <c r="BN20" s="77">
        <f t="shared" si="53"/>
        <v>0</v>
      </c>
      <c r="BO20" s="78">
        <f t="shared" si="54"/>
        <v>0</v>
      </c>
      <c r="BP20" s="22"/>
      <c r="BQ20" s="22" t="str">
        <f t="shared" si="55"/>
        <v/>
      </c>
      <c r="BR20" s="22" t="str">
        <f t="shared" si="56"/>
        <v/>
      </c>
      <c r="BS20" s="79">
        <f t="shared" si="57"/>
        <v>18</v>
      </c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>
        <v>0.0</v>
      </c>
      <c r="CT20" s="22">
        <v>0.0</v>
      </c>
      <c r="CU20" s="22">
        <v>0.0</v>
      </c>
      <c r="CV20" s="22">
        <v>0.0</v>
      </c>
      <c r="CW20" s="22">
        <v>0.0</v>
      </c>
      <c r="CX20" s="22">
        <v>0.0</v>
      </c>
      <c r="CY20" s="22">
        <v>0.0</v>
      </c>
      <c r="CZ20" s="22">
        <v>0.0</v>
      </c>
      <c r="DA20" s="22">
        <v>0.0</v>
      </c>
      <c r="DB20" s="22">
        <v>0.0</v>
      </c>
      <c r="DC20" s="22">
        <v>0.0</v>
      </c>
      <c r="DD20" s="22">
        <v>0.0</v>
      </c>
      <c r="DE20" s="22">
        <v>0.0</v>
      </c>
      <c r="DF20" s="22">
        <v>0.0</v>
      </c>
      <c r="DG20" s="22">
        <v>0.0</v>
      </c>
      <c r="DH20" s="22">
        <v>0.0</v>
      </c>
      <c r="DI20" s="22">
        <v>0.0</v>
      </c>
      <c r="DJ20" s="22">
        <v>0.0</v>
      </c>
      <c r="DK20" s="22">
        <v>0.0</v>
      </c>
      <c r="DL20" s="22">
        <v>0.0</v>
      </c>
      <c r="DM20" s="22">
        <v>0.0</v>
      </c>
      <c r="DN20" s="22">
        <v>0.0</v>
      </c>
      <c r="DO20" s="22">
        <v>0.0</v>
      </c>
      <c r="DP20" s="22">
        <v>0.0</v>
      </c>
      <c r="DQ20" s="22">
        <v>0.0</v>
      </c>
      <c r="DR20" s="22">
        <v>0.0</v>
      </c>
      <c r="DS20" s="22">
        <v>0.0</v>
      </c>
      <c r="DT20" s="22">
        <v>0.0</v>
      </c>
      <c r="DU20" s="22">
        <v>0.0</v>
      </c>
      <c r="DV20" s="22">
        <v>0.0</v>
      </c>
      <c r="DW20" s="22">
        <v>0.0</v>
      </c>
      <c r="DX20" s="22">
        <v>0.0</v>
      </c>
      <c r="DY20" s="22">
        <v>0.0</v>
      </c>
      <c r="DZ20" s="22">
        <v>0.0</v>
      </c>
      <c r="EA20" s="22">
        <v>0.0</v>
      </c>
      <c r="EB20" s="22">
        <v>0.0</v>
      </c>
      <c r="EC20" s="22">
        <v>0.0</v>
      </c>
      <c r="ED20" s="22">
        <v>0.0</v>
      </c>
      <c r="EE20" s="22">
        <v>0.0</v>
      </c>
      <c r="EF20" s="22">
        <v>0.0</v>
      </c>
      <c r="EG20" s="79">
        <f t="shared" si="58"/>
        <v>18</v>
      </c>
      <c r="EH20" s="22"/>
      <c r="EI20" s="22"/>
    </row>
    <row r="21">
      <c r="A21" s="81"/>
      <c r="B21" s="82"/>
      <c r="C21" s="81"/>
      <c r="D21" s="81"/>
      <c r="E21" s="83"/>
      <c r="F21" s="83"/>
      <c r="G21" s="82"/>
      <c r="H21" s="82"/>
      <c r="I21" s="82"/>
      <c r="J21" s="82"/>
      <c r="K21" s="82"/>
      <c r="L21" s="82"/>
      <c r="M21" s="82"/>
      <c r="N21" s="82"/>
      <c r="O21" s="84"/>
      <c r="P21" s="84"/>
      <c r="Q21" s="85"/>
      <c r="R21" s="86"/>
      <c r="S21" s="87"/>
      <c r="T21" s="87"/>
      <c r="U21" s="88"/>
      <c r="V21" s="89"/>
      <c r="W21" s="88"/>
      <c r="X21" s="89"/>
      <c r="Y21" s="88"/>
      <c r="Z21" s="90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</row>
    <row r="22">
      <c r="A22" s="33" t="s">
        <v>53</v>
      </c>
      <c r="C22" s="34"/>
      <c r="D22" s="34"/>
      <c r="E22" s="38"/>
      <c r="F22" s="38"/>
      <c r="G22" s="35">
        <f t="shared" ref="G22:L22" si="72">IF(COUNTIF(G3:G20,"&gt;0")&gt;0,COUNTIF(G3:G20,"&gt;0")," ")</f>
        <v>11</v>
      </c>
      <c r="H22" s="35">
        <f t="shared" si="72"/>
        <v>11</v>
      </c>
      <c r="I22" s="35">
        <f t="shared" si="72"/>
        <v>12</v>
      </c>
      <c r="J22" s="35">
        <f t="shared" si="72"/>
        <v>16</v>
      </c>
      <c r="K22" s="35">
        <f t="shared" si="72"/>
        <v>14</v>
      </c>
      <c r="L22" s="35">
        <f t="shared" si="72"/>
        <v>14</v>
      </c>
      <c r="M22" s="35"/>
      <c r="N22" s="35">
        <f>IF(COUNTIF(N3:N20,"&gt;0")&gt;0,COUNTIF(N3:N20,"&gt;0")," ")</f>
        <v>14</v>
      </c>
      <c r="O22" s="92"/>
      <c r="P22" s="92"/>
      <c r="Q22" s="36"/>
      <c r="R22" s="93">
        <f>COUNTIF(R3:R20,"NC-pokal")</f>
        <v>14</v>
      </c>
      <c r="S22" s="35">
        <f>COUNTIF(G22:N22,"&gt;0")</f>
        <v>7</v>
      </c>
      <c r="T22" s="35"/>
      <c r="U22" s="94"/>
      <c r="V22" s="95"/>
      <c r="W22" s="94"/>
      <c r="X22" s="95"/>
      <c r="Y22" s="94"/>
      <c r="Z22" s="96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8"/>
      <c r="BP22" s="39"/>
      <c r="BQ22" s="36">
        <f t="shared" ref="BQ22:BR22" si="73">COUNTIF(BQ3:BQ20,"x")</f>
        <v>14</v>
      </c>
      <c r="BR22" s="36">
        <f t="shared" si="73"/>
        <v>14</v>
      </c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</row>
  </sheetData>
  <conditionalFormatting sqref="G3:N22">
    <cfRule type="cellIs" dxfId="0" priority="1" operator="equal">
      <formula>"NOLL"</formula>
    </cfRule>
  </conditionalFormatting>
  <conditionalFormatting sqref="G3:N22">
    <cfRule type="cellIs" dxfId="1" priority="2" operator="equal">
      <formula>41</formula>
    </cfRule>
  </conditionalFormatting>
  <conditionalFormatting sqref="G3:N22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7.71"/>
    <col customWidth="1" min="3" max="3" width="9.29"/>
    <col customWidth="1" min="4" max="4" width="10.57"/>
    <col customWidth="1" min="5" max="5" width="16.14"/>
    <col customWidth="1" min="6" max="6" width="7.0"/>
    <col customWidth="1" min="7" max="10" width="8.0"/>
    <col customWidth="1" min="11" max="11" width="7.57"/>
    <col customWidth="1" min="12" max="12" width="7.71"/>
    <col customWidth="1" min="13" max="13" width="8.71"/>
    <col customWidth="1" min="14" max="14" width="7.29"/>
    <col customWidth="1" min="15" max="16" width="8.29"/>
    <col customWidth="1" min="17" max="17" width="9.43"/>
    <col customWidth="1" min="18" max="18" width="9.57"/>
    <col customWidth="1" min="19" max="19" width="7.0"/>
    <col customWidth="1" hidden="1" min="20" max="20" width="7.14"/>
    <col customWidth="1" hidden="1" min="21" max="21" width="11.14"/>
    <col customWidth="1" hidden="1" min="22" max="22" width="3.86"/>
    <col customWidth="1" hidden="1" min="23" max="23" width="10.57"/>
    <col customWidth="1" hidden="1" min="24" max="24" width="3.86"/>
    <col customWidth="1" hidden="1" min="25" max="25" width="10.57"/>
    <col customWidth="1" hidden="1" min="26" max="26" width="3.86"/>
    <col customWidth="1" hidden="1" min="27" max="35" width="2.71"/>
    <col customWidth="1" hidden="1" min="36" max="66" width="3.29"/>
    <col customWidth="1" hidden="1" min="67" max="67" width="9.29"/>
    <col customWidth="1" hidden="1" min="68" max="68" width="3.29"/>
    <col customWidth="1" hidden="1" min="69" max="69" width="6.29"/>
    <col customWidth="1" hidden="1" min="70" max="139" width="10.43"/>
  </cols>
  <sheetData>
    <row r="1" ht="33.0" customHeight="1">
      <c r="A1" s="108" t="s">
        <v>185</v>
      </c>
      <c r="B1" s="109"/>
      <c r="C1" s="110"/>
      <c r="D1" s="110"/>
      <c r="E1" s="111"/>
      <c r="F1" s="111"/>
      <c r="G1" s="112">
        <v>44380.0</v>
      </c>
      <c r="H1" s="113">
        <v>44381.0</v>
      </c>
      <c r="I1" s="113">
        <v>44395.0</v>
      </c>
      <c r="J1" s="112">
        <v>44422.0</v>
      </c>
      <c r="K1" s="112">
        <v>44429.0</v>
      </c>
      <c r="L1" s="112">
        <v>44430.0</v>
      </c>
      <c r="M1" s="112">
        <v>44436.0</v>
      </c>
      <c r="N1" s="112">
        <v>44436.0</v>
      </c>
      <c r="O1" s="47"/>
      <c r="P1" s="47"/>
      <c r="Q1" s="48"/>
      <c r="R1" s="49"/>
      <c r="S1" s="7"/>
      <c r="T1" s="7"/>
      <c r="U1" s="50"/>
      <c r="V1" s="51"/>
      <c r="W1" s="50"/>
      <c r="X1" s="51"/>
      <c r="Y1" s="50"/>
      <c r="Z1" s="52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ht="27.0" customHeight="1">
      <c r="A2" s="114" t="str">
        <f t="shared" ref="A2:A13" si="1">IF(Q2&gt;0,VLOOKUP(B2,$BT$2:$EG$15,66,FALSE),"")</f>
        <v>Plac.</v>
      </c>
      <c r="B2" s="115" t="s">
        <v>3</v>
      </c>
      <c r="C2" s="116" t="s">
        <v>4</v>
      </c>
      <c r="D2" s="116" t="s">
        <v>5</v>
      </c>
      <c r="E2" s="117" t="s">
        <v>6</v>
      </c>
      <c r="F2" s="117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55</v>
      </c>
      <c r="N2" s="12" t="s">
        <v>14</v>
      </c>
      <c r="O2" s="57" t="s">
        <v>56</v>
      </c>
      <c r="P2" s="57" t="s">
        <v>57</v>
      </c>
      <c r="Q2" s="58" t="s">
        <v>58</v>
      </c>
      <c r="R2" s="59" t="s">
        <v>16</v>
      </c>
      <c r="S2" s="60" t="s">
        <v>15</v>
      </c>
      <c r="T2" s="60" t="s">
        <v>59</v>
      </c>
      <c r="U2" s="61" t="s">
        <v>60</v>
      </c>
      <c r="V2" s="62" t="s">
        <v>61</v>
      </c>
      <c r="W2" s="61" t="s">
        <v>62</v>
      </c>
      <c r="X2" s="62" t="s">
        <v>61</v>
      </c>
      <c r="Y2" s="61" t="s">
        <v>63</v>
      </c>
      <c r="Z2" s="63" t="s">
        <v>61</v>
      </c>
      <c r="AA2" s="64" t="s">
        <v>64</v>
      </c>
      <c r="AB2" s="64" t="s">
        <v>65</v>
      </c>
      <c r="AC2" s="64" t="s">
        <v>66</v>
      </c>
      <c r="AD2" s="64" t="s">
        <v>67</v>
      </c>
      <c r="AE2" s="64" t="s">
        <v>68</v>
      </c>
      <c r="AF2" s="64" t="s">
        <v>69</v>
      </c>
      <c r="AG2" s="64" t="s">
        <v>70</v>
      </c>
      <c r="AH2" s="64" t="s">
        <v>71</v>
      </c>
      <c r="AI2" s="64" t="s">
        <v>72</v>
      </c>
      <c r="AJ2" s="64" t="s">
        <v>73</v>
      </c>
      <c r="AK2" s="64" t="s">
        <v>74</v>
      </c>
      <c r="AL2" s="64" t="s">
        <v>75</v>
      </c>
      <c r="AM2" s="64" t="s">
        <v>76</v>
      </c>
      <c r="AN2" s="64" t="s">
        <v>77</v>
      </c>
      <c r="AO2" s="64" t="s">
        <v>78</v>
      </c>
      <c r="AP2" s="64" t="s">
        <v>79</v>
      </c>
      <c r="AQ2" s="64" t="s">
        <v>80</v>
      </c>
      <c r="AR2" s="64" t="s">
        <v>81</v>
      </c>
      <c r="AS2" s="64" t="s">
        <v>82</v>
      </c>
      <c r="AT2" s="64" t="s">
        <v>83</v>
      </c>
      <c r="AU2" s="64" t="s">
        <v>84</v>
      </c>
      <c r="AV2" s="64" t="s">
        <v>85</v>
      </c>
      <c r="AW2" s="64" t="s">
        <v>86</v>
      </c>
      <c r="AX2" s="64" t="s">
        <v>87</v>
      </c>
      <c r="AY2" s="64" t="s">
        <v>88</v>
      </c>
      <c r="AZ2" s="64" t="s">
        <v>89</v>
      </c>
      <c r="BA2" s="64" t="s">
        <v>90</v>
      </c>
      <c r="BB2" s="64" t="s">
        <v>91</v>
      </c>
      <c r="BC2" s="64" t="s">
        <v>92</v>
      </c>
      <c r="BD2" s="64" t="s">
        <v>93</v>
      </c>
      <c r="BE2" s="64" t="s">
        <v>94</v>
      </c>
      <c r="BF2" s="64" t="s">
        <v>95</v>
      </c>
      <c r="BG2" s="64" t="s">
        <v>96</v>
      </c>
      <c r="BH2" s="64" t="s">
        <v>97</v>
      </c>
      <c r="BI2" s="64" t="s">
        <v>98</v>
      </c>
      <c r="BJ2" s="64" t="s">
        <v>99</v>
      </c>
      <c r="BK2" s="64" t="s">
        <v>100</v>
      </c>
      <c r="BL2" s="65" t="s">
        <v>101</v>
      </c>
      <c r="BM2" s="65" t="s">
        <v>102</v>
      </c>
      <c r="BN2" s="65" t="s">
        <v>103</v>
      </c>
      <c r="BO2" s="65" t="s">
        <v>104</v>
      </c>
      <c r="BP2" s="66"/>
      <c r="BQ2" s="65" t="s">
        <v>1</v>
      </c>
      <c r="BR2" s="65" t="s">
        <v>2</v>
      </c>
      <c r="BS2" s="65" t="s">
        <v>105</v>
      </c>
      <c r="BT2" s="67" t="str">
        <f t="array" ref="BT2:EF15">SORT(B2:BN15,16,FALSE,26,FALSE,27,FALSE,28,FALSE,29,FALSE,30,FALSE,31,FALSE,32,FALSE,33,FALSE,34,FALSE,35,FALSE,36,FALSE,37,FALSE,38,FALSE,39,FALSE,40,FALSE,41,FALSE,42,FALSE,43,FALSE,44,FALSE,45,FALSE,46,FALSE,47,FALSE,48,FALSE,49,FALSE,50,FALSE,51,FALSE,52,FALSE,53,FALSE,54,FALSE,55,FALSE,56,FALSE,57,FALSE,58,FALSE,59,FALSE,60,FALSE,61,FALSE,62,FALSE,63,FALSE,64,FALSE,65,FALSE,13,FALSE,12,FALSE,11,FALSE,10,FALSE,9,FALSE,8,FALSE,7,FALSE,6,FALSE,5,FALSE,1,TRUE)</f>
        <v>Startnr.</v>
      </c>
      <c r="BU2" s="65" t="s">
        <v>4</v>
      </c>
      <c r="BV2" s="65" t="s">
        <v>5</v>
      </c>
      <c r="BW2" s="65" t="s">
        <v>6</v>
      </c>
      <c r="BX2" s="65" t="s">
        <v>7</v>
      </c>
      <c r="BY2" s="65" t="s">
        <v>8</v>
      </c>
      <c r="BZ2" s="65" t="s">
        <v>9</v>
      </c>
      <c r="CA2" s="65" t="s">
        <v>10</v>
      </c>
      <c r="CB2" s="65" t="s">
        <v>11</v>
      </c>
      <c r="CC2" s="65" t="s">
        <v>12</v>
      </c>
      <c r="CD2" s="65" t="s">
        <v>13</v>
      </c>
      <c r="CE2" s="65" t="s">
        <v>55</v>
      </c>
      <c r="CF2" s="65" t="s">
        <v>14</v>
      </c>
      <c r="CG2" s="65" t="s">
        <v>56</v>
      </c>
      <c r="CH2" s="65" t="s">
        <v>57</v>
      </c>
      <c r="CI2" s="65" t="s">
        <v>58</v>
      </c>
      <c r="CJ2" s="65" t="s">
        <v>16</v>
      </c>
      <c r="CK2" s="65" t="s">
        <v>15</v>
      </c>
      <c r="CL2" s="65" t="s">
        <v>59</v>
      </c>
      <c r="CM2" s="65" t="s">
        <v>60</v>
      </c>
      <c r="CN2" s="65" t="s">
        <v>61</v>
      </c>
      <c r="CO2" s="65" t="s">
        <v>62</v>
      </c>
      <c r="CP2" s="65" t="s">
        <v>61</v>
      </c>
      <c r="CQ2" s="65" t="s">
        <v>63</v>
      </c>
      <c r="CR2" s="65" t="s">
        <v>61</v>
      </c>
      <c r="CS2" s="65" t="s">
        <v>64</v>
      </c>
      <c r="CT2" s="65" t="s">
        <v>65</v>
      </c>
      <c r="CU2" s="65" t="s">
        <v>66</v>
      </c>
      <c r="CV2" s="65" t="s">
        <v>67</v>
      </c>
      <c r="CW2" s="65" t="s">
        <v>68</v>
      </c>
      <c r="CX2" s="65" t="s">
        <v>69</v>
      </c>
      <c r="CY2" s="65" t="s">
        <v>70</v>
      </c>
      <c r="CZ2" s="65" t="s">
        <v>71</v>
      </c>
      <c r="DA2" s="65" t="s">
        <v>72</v>
      </c>
      <c r="DB2" s="65" t="s">
        <v>73</v>
      </c>
      <c r="DC2" s="65" t="s">
        <v>74</v>
      </c>
      <c r="DD2" s="65" t="s">
        <v>75</v>
      </c>
      <c r="DE2" s="65" t="s">
        <v>76</v>
      </c>
      <c r="DF2" s="65" t="s">
        <v>77</v>
      </c>
      <c r="DG2" s="65" t="s">
        <v>78</v>
      </c>
      <c r="DH2" s="65" t="s">
        <v>79</v>
      </c>
      <c r="DI2" s="65" t="s">
        <v>80</v>
      </c>
      <c r="DJ2" s="65" t="s">
        <v>81</v>
      </c>
      <c r="DK2" s="65" t="s">
        <v>82</v>
      </c>
      <c r="DL2" s="65" t="s">
        <v>83</v>
      </c>
      <c r="DM2" s="65" t="s">
        <v>84</v>
      </c>
      <c r="DN2" s="65" t="s">
        <v>85</v>
      </c>
      <c r="DO2" s="65" t="s">
        <v>86</v>
      </c>
      <c r="DP2" s="65" t="s">
        <v>87</v>
      </c>
      <c r="DQ2" s="65" t="s">
        <v>88</v>
      </c>
      <c r="DR2" s="65" t="s">
        <v>89</v>
      </c>
      <c r="DS2" s="65" t="s">
        <v>90</v>
      </c>
      <c r="DT2" s="65" t="s">
        <v>91</v>
      </c>
      <c r="DU2" s="65" t="s">
        <v>92</v>
      </c>
      <c r="DV2" s="65" t="s">
        <v>93</v>
      </c>
      <c r="DW2" s="65" t="s">
        <v>94</v>
      </c>
      <c r="DX2" s="65" t="s">
        <v>95</v>
      </c>
      <c r="DY2" s="65" t="s">
        <v>96</v>
      </c>
      <c r="DZ2" s="65" t="s">
        <v>97</v>
      </c>
      <c r="EA2" s="65" t="s">
        <v>98</v>
      </c>
      <c r="EB2" s="65" t="s">
        <v>99</v>
      </c>
      <c r="EC2" s="65" t="s">
        <v>100</v>
      </c>
      <c r="ED2" s="65" t="s">
        <v>101</v>
      </c>
      <c r="EE2" s="65" t="s">
        <v>102</v>
      </c>
      <c r="EF2" s="65" t="s">
        <v>103</v>
      </c>
      <c r="EG2" s="65" t="s">
        <v>105</v>
      </c>
      <c r="EH2" s="65"/>
      <c r="EI2" s="65"/>
    </row>
    <row r="3" ht="18.0" customHeight="1">
      <c r="A3" s="68">
        <f t="shared" si="1"/>
        <v>1</v>
      </c>
      <c r="B3" s="19">
        <v>22.0</v>
      </c>
      <c r="C3" s="107" t="s">
        <v>168</v>
      </c>
      <c r="D3" s="107" t="s">
        <v>186</v>
      </c>
      <c r="E3" s="69" t="s">
        <v>24</v>
      </c>
      <c r="F3" s="69" t="s">
        <v>20</v>
      </c>
      <c r="G3" s="19">
        <v>41.0</v>
      </c>
      <c r="H3" s="19">
        <v>41.0</v>
      </c>
      <c r="I3" s="19">
        <v>41.0</v>
      </c>
      <c r="J3" s="19">
        <v>41.0</v>
      </c>
      <c r="K3" s="19">
        <v>41.0</v>
      </c>
      <c r="L3" s="19">
        <v>41.0</v>
      </c>
      <c r="M3" s="19">
        <v>41.0</v>
      </c>
      <c r="N3" s="19">
        <v>41.0</v>
      </c>
      <c r="O3" s="70">
        <f t="shared" ref="O3:O15" si="2">IF(S$17&gt;5,IFERROR(0-SMALL(G3:N3,2),""),"")</f>
        <v>-41</v>
      </c>
      <c r="P3" s="70">
        <f t="shared" ref="P3:P15" si="3">IF(S$17&gt;3,IFERROR(0-SMALL(G3:N3,1),""),"")</f>
        <v>-41</v>
      </c>
      <c r="Q3" s="71">
        <f t="shared" ref="Q3:Q13" si="4">IF(S$17&lt;4,SUM(G3:N3),IF(S$17&lt;6,SUM(G3:N3)+P3,SUM(G3:N3)+P3+O3))</f>
        <v>246</v>
      </c>
      <c r="R3" s="21" t="str">
        <f t="shared" ref="R3:R13" si="5">IF((COUNTIF(G3:M3,"&gt;0"))&gt;3,"NC-pokal"," ")</f>
        <v>NC-pokal</v>
      </c>
      <c r="S3" s="72">
        <f t="shared" ref="S3:S13" si="6">COUNTIF(G3:M3,"&gt;0")</f>
        <v>7</v>
      </c>
      <c r="T3" s="73">
        <f t="shared" ref="T3:T13" si="7">COUNTIF(G3:N3,"&gt;0")</f>
        <v>8</v>
      </c>
      <c r="U3" s="74">
        <f t="shared" ref="U3:U13" si="8">SUM(G3:N3)-SMALL(G3:N3,1)-SMALL(G3:N3,2)</f>
        <v>246</v>
      </c>
      <c r="V3" s="75">
        <f t="shared" ref="V3:V13" si="9">_xlfn.RANK.AVG(U3,U$3:U$15,FALSE)</f>
        <v>1</v>
      </c>
      <c r="W3" s="74">
        <f t="shared" ref="W3:W13" si="10">SUM(G3:N3)-SMALL(G3:N3,1)</f>
        <v>287</v>
      </c>
      <c r="X3" s="75">
        <f t="shared" ref="X3:X13" si="11">_xlfn.RANK.AVG(W3,W$3:W$15,FALSE)</f>
        <v>1</v>
      </c>
      <c r="Y3" s="74">
        <f t="shared" ref="Y3:Y13" si="12">SUM(G3:N3)</f>
        <v>328</v>
      </c>
      <c r="Z3" s="76">
        <f t="shared" ref="Z3:Z13" si="13">_xlfn.RANK.AVG(Y3,Y$3:Y$15,FALSE)</f>
        <v>1</v>
      </c>
      <c r="AA3" s="77">
        <f t="shared" ref="AA3:AA15" si="14">COUNTIF($G3:$N3,"41")</f>
        <v>8</v>
      </c>
      <c r="AB3" s="77">
        <f t="shared" ref="AB3:AB15" si="15">COUNTIF($G3:$N3,"39")</f>
        <v>0</v>
      </c>
      <c r="AC3" s="77">
        <f t="shared" ref="AC3:AC15" si="16">COUNTIF($G3:$N3,"38")</f>
        <v>0</v>
      </c>
      <c r="AD3" s="77">
        <f t="shared" ref="AD3:AD15" si="17">COUNTIF($G3:$N3,"37")</f>
        <v>0</v>
      </c>
      <c r="AE3" s="77">
        <f t="shared" ref="AE3:AE15" si="18">COUNTIF($G3:$N3,"36")</f>
        <v>0</v>
      </c>
      <c r="AF3" s="77">
        <f t="shared" ref="AF3:AF15" si="19">COUNTIF($G3:$N3,"35")</f>
        <v>0</v>
      </c>
      <c r="AG3" s="77">
        <f t="shared" ref="AG3:AG15" si="20">COUNTIF($G3:$N3,"34")</f>
        <v>0</v>
      </c>
      <c r="AH3" s="77">
        <f t="shared" ref="AH3:AH15" si="21">COUNTIF($G3:$N3,"33")</f>
        <v>0</v>
      </c>
      <c r="AI3" s="77">
        <f t="shared" ref="AI3:AI15" si="22">COUNTIF($G3:$N3,"32")</f>
        <v>0</v>
      </c>
      <c r="AJ3" s="77">
        <f t="shared" ref="AJ3:AJ15" si="23">COUNTIF($G3:$N3,"31")</f>
        <v>0</v>
      </c>
      <c r="AK3" s="77">
        <f t="shared" ref="AK3:AK15" si="24">COUNTIF($G3:$N3,"30")</f>
        <v>0</v>
      </c>
      <c r="AL3" s="77">
        <f t="shared" ref="AL3:AL15" si="25">COUNTIF($G3:$N3,"29")</f>
        <v>0</v>
      </c>
      <c r="AM3" s="77">
        <f t="shared" ref="AM3:AM15" si="26">COUNTIF($G3:$N3,"28")</f>
        <v>0</v>
      </c>
      <c r="AN3" s="77">
        <f t="shared" ref="AN3:AN15" si="27">COUNTIF($G3:$N3,"27")</f>
        <v>0</v>
      </c>
      <c r="AO3" s="77">
        <f t="shared" ref="AO3:AO15" si="28">COUNTIF($G3:$N3,"26")</f>
        <v>0</v>
      </c>
      <c r="AP3" s="77">
        <f t="shared" ref="AP3:AP15" si="29">COUNTIF($G3:$N3,"25")</f>
        <v>0</v>
      </c>
      <c r="AQ3" s="77">
        <f t="shared" ref="AQ3:AQ15" si="30">COUNTIF($G3:$N3,"24")</f>
        <v>0</v>
      </c>
      <c r="AR3" s="77">
        <f t="shared" ref="AR3:AR15" si="31">COUNTIF($G3:$N3,"23")</f>
        <v>0</v>
      </c>
      <c r="AS3" s="77">
        <f t="shared" ref="AS3:AS15" si="32">COUNTIF($G3:$N3,"22")</f>
        <v>0</v>
      </c>
      <c r="AT3" s="77">
        <f t="shared" ref="AT3:AT15" si="33">COUNTIF($G3:$N3,"21")</f>
        <v>0</v>
      </c>
      <c r="AU3" s="77">
        <f t="shared" ref="AU3:AU15" si="34">COUNTIF($G3:$N3,"20")</f>
        <v>0</v>
      </c>
      <c r="AV3" s="77">
        <f t="shared" ref="AV3:AV15" si="35">COUNTIF($G3:$N3,"19")</f>
        <v>0</v>
      </c>
      <c r="AW3" s="77">
        <f t="shared" ref="AW3:AW15" si="36">COUNTIF($G3:$N3,"18")</f>
        <v>0</v>
      </c>
      <c r="AX3" s="77">
        <f t="shared" ref="AX3:AX15" si="37">COUNTIF($G3:$N3,"17")</f>
        <v>0</v>
      </c>
      <c r="AY3" s="77">
        <f t="shared" ref="AY3:AY15" si="38">COUNTIF($G3:$N3,"16")</f>
        <v>0</v>
      </c>
      <c r="AZ3" s="77">
        <f t="shared" ref="AZ3:AZ15" si="39">COUNTIF($G3:$N3,"15")</f>
        <v>0</v>
      </c>
      <c r="BA3" s="77">
        <f t="shared" ref="BA3:BA15" si="40">COUNTIF($G3:$N3,"14")</f>
        <v>0</v>
      </c>
      <c r="BB3" s="77">
        <f t="shared" ref="BB3:BB15" si="41">COUNTIF($G3:$N3,"13")</f>
        <v>0</v>
      </c>
      <c r="BC3" s="77">
        <f t="shared" ref="BC3:BC15" si="42">COUNTIF($G3:$N3,"12")</f>
        <v>0</v>
      </c>
      <c r="BD3" s="77">
        <f t="shared" ref="BD3:BD15" si="43">COUNTIF($G3:$N3,"11")</f>
        <v>0</v>
      </c>
      <c r="BE3" s="77">
        <f t="shared" ref="BE3:BE15" si="44">COUNTIF($G3:$N3,"10")</f>
        <v>0</v>
      </c>
      <c r="BF3" s="77">
        <f t="shared" ref="BF3:BF15" si="45">COUNTIF($G3:$N3,"9")</f>
        <v>0</v>
      </c>
      <c r="BG3" s="77">
        <f t="shared" ref="BG3:BG15" si="46">COUNTIF($G3:$N3,"8")</f>
        <v>0</v>
      </c>
      <c r="BH3" s="77">
        <f t="shared" ref="BH3:BH15" si="47">COUNTIF($G3:$N3,"7")</f>
        <v>0</v>
      </c>
      <c r="BI3" s="77">
        <f t="shared" ref="BI3:BI15" si="48">COUNTIF($G3:$N3,"6")</f>
        <v>0</v>
      </c>
      <c r="BJ3" s="77">
        <f t="shared" ref="BJ3:BJ15" si="49">COUNTIF($G3:$N3,"5")</f>
        <v>0</v>
      </c>
      <c r="BK3" s="77">
        <f t="shared" ref="BK3:BK15" si="50">COUNTIF($G3:$N3,"4")</f>
        <v>0</v>
      </c>
      <c r="BL3" s="77">
        <f t="shared" ref="BL3:BL15" si="51">COUNTIF($G3:$N3,"3")</f>
        <v>0</v>
      </c>
      <c r="BM3" s="77">
        <f t="shared" ref="BM3:BM15" si="52">COUNTIF($G3:$N3,"2")</f>
        <v>0</v>
      </c>
      <c r="BN3" s="77">
        <f t="shared" ref="BN3:BN15" si="53">COUNTIF($G3:$N3,"1")</f>
        <v>0</v>
      </c>
      <c r="BO3" s="78">
        <f t="shared" ref="BO3:BO15" si="54">COUNTIF($G3:$N3,"NOLL")</f>
        <v>0</v>
      </c>
      <c r="BP3" s="22"/>
      <c r="BQ3" s="22" t="str">
        <f t="shared" ref="BQ3:BQ15" si="55">IF(COUNTIF(G3:M3,"&gt;0")+COUNTIF(G3:M3,"x")&gt;3,"x","")</f>
        <v>x</v>
      </c>
      <c r="BR3" s="22" t="str">
        <f t="shared" ref="BR3:BR15" si="56">IF(COUNTIF(G3:L3,"&gt;0")&gt;2,"x","")</f>
        <v>x</v>
      </c>
      <c r="BS3" s="79">
        <f t="shared" ref="BS3:BS15" si="57">ROW()-2</f>
        <v>1</v>
      </c>
      <c r="BT3" s="77">
        <v>22.0</v>
      </c>
      <c r="BU3" s="77" t="s">
        <v>168</v>
      </c>
      <c r="BV3" s="77" t="s">
        <v>186</v>
      </c>
      <c r="BW3" s="77" t="s">
        <v>24</v>
      </c>
      <c r="BX3" s="77" t="s">
        <v>20</v>
      </c>
      <c r="BY3" s="77">
        <v>41.0</v>
      </c>
      <c r="BZ3" s="77">
        <v>41.0</v>
      </c>
      <c r="CA3" s="77">
        <v>41.0</v>
      </c>
      <c r="CB3" s="77">
        <v>41.0</v>
      </c>
      <c r="CC3" s="77">
        <v>41.0</v>
      </c>
      <c r="CD3" s="77">
        <v>41.0</v>
      </c>
      <c r="CE3" s="77">
        <v>41.0</v>
      </c>
      <c r="CF3" s="77">
        <v>41.0</v>
      </c>
      <c r="CG3" s="77">
        <v>-41.0</v>
      </c>
      <c r="CH3" s="77">
        <v>-41.0</v>
      </c>
      <c r="CI3" s="77">
        <v>246.0</v>
      </c>
      <c r="CJ3" s="77" t="s">
        <v>16</v>
      </c>
      <c r="CK3" s="77">
        <v>7.0</v>
      </c>
      <c r="CL3" s="77">
        <v>8.0</v>
      </c>
      <c r="CM3" s="77">
        <v>246.0</v>
      </c>
      <c r="CN3" s="77">
        <v>1.0</v>
      </c>
      <c r="CO3" s="77">
        <v>287.0</v>
      </c>
      <c r="CP3" s="77">
        <v>1.0</v>
      </c>
      <c r="CQ3" s="77">
        <v>328.0</v>
      </c>
      <c r="CR3" s="77">
        <v>1.0</v>
      </c>
      <c r="CS3" s="77">
        <v>8.0</v>
      </c>
      <c r="CT3" s="77">
        <v>0.0</v>
      </c>
      <c r="CU3" s="77">
        <v>0.0</v>
      </c>
      <c r="CV3" s="77">
        <v>0.0</v>
      </c>
      <c r="CW3" s="77">
        <v>0.0</v>
      </c>
      <c r="CX3" s="77">
        <v>0.0</v>
      </c>
      <c r="CY3" s="77">
        <v>0.0</v>
      </c>
      <c r="CZ3" s="77">
        <v>0.0</v>
      </c>
      <c r="DA3" s="77">
        <v>0.0</v>
      </c>
      <c r="DB3" s="77">
        <v>0.0</v>
      </c>
      <c r="DC3" s="77">
        <v>0.0</v>
      </c>
      <c r="DD3" s="77">
        <v>0.0</v>
      </c>
      <c r="DE3" s="77">
        <v>0.0</v>
      </c>
      <c r="DF3" s="77">
        <v>0.0</v>
      </c>
      <c r="DG3" s="77">
        <v>0.0</v>
      </c>
      <c r="DH3" s="77">
        <v>0.0</v>
      </c>
      <c r="DI3" s="77">
        <v>0.0</v>
      </c>
      <c r="DJ3" s="77">
        <v>0.0</v>
      </c>
      <c r="DK3" s="77">
        <v>0.0</v>
      </c>
      <c r="DL3" s="77">
        <v>0.0</v>
      </c>
      <c r="DM3" s="77">
        <v>0.0</v>
      </c>
      <c r="DN3" s="77">
        <v>0.0</v>
      </c>
      <c r="DO3" s="77">
        <v>0.0</v>
      </c>
      <c r="DP3" s="77">
        <v>0.0</v>
      </c>
      <c r="DQ3" s="77">
        <v>0.0</v>
      </c>
      <c r="DR3" s="77">
        <v>0.0</v>
      </c>
      <c r="DS3" s="77">
        <v>0.0</v>
      </c>
      <c r="DT3" s="77">
        <v>0.0</v>
      </c>
      <c r="DU3" s="77">
        <v>0.0</v>
      </c>
      <c r="DV3" s="77">
        <v>0.0</v>
      </c>
      <c r="DW3" s="77">
        <v>0.0</v>
      </c>
      <c r="DX3" s="77">
        <v>0.0</v>
      </c>
      <c r="DY3" s="77">
        <v>0.0</v>
      </c>
      <c r="DZ3" s="77">
        <v>0.0</v>
      </c>
      <c r="EA3" s="77">
        <v>0.0</v>
      </c>
      <c r="EB3" s="77">
        <v>0.0</v>
      </c>
      <c r="EC3" s="77">
        <v>0.0</v>
      </c>
      <c r="ED3" s="77">
        <v>0.0</v>
      </c>
      <c r="EE3" s="77">
        <v>0.0</v>
      </c>
      <c r="EF3" s="22">
        <v>0.0</v>
      </c>
      <c r="EG3" s="79">
        <f t="shared" ref="EG3:EG15" si="58">ROW()-2</f>
        <v>1</v>
      </c>
      <c r="EH3" s="22"/>
      <c r="EI3" s="22"/>
    </row>
    <row r="4" ht="18.0" customHeight="1">
      <c r="A4" s="68">
        <f t="shared" si="1"/>
        <v>2</v>
      </c>
      <c r="B4" s="19">
        <v>51.0</v>
      </c>
      <c r="C4" s="107" t="s">
        <v>187</v>
      </c>
      <c r="D4" s="107" t="s">
        <v>188</v>
      </c>
      <c r="E4" s="69" t="s">
        <v>24</v>
      </c>
      <c r="F4" s="69" t="s">
        <v>20</v>
      </c>
      <c r="G4" s="19">
        <v>39.0</v>
      </c>
      <c r="H4" s="19">
        <v>39.0</v>
      </c>
      <c r="I4" s="19">
        <v>38.0</v>
      </c>
      <c r="J4" s="19">
        <v>0.0</v>
      </c>
      <c r="K4" s="19">
        <v>36.0</v>
      </c>
      <c r="L4" s="19">
        <v>39.0</v>
      </c>
      <c r="M4" s="19">
        <v>39.0</v>
      </c>
      <c r="N4" s="19">
        <v>38.0</v>
      </c>
      <c r="O4" s="70">
        <f t="shared" si="2"/>
        <v>-36</v>
      </c>
      <c r="P4" s="70">
        <f t="shared" si="3"/>
        <v>0</v>
      </c>
      <c r="Q4" s="71">
        <f t="shared" si="4"/>
        <v>232</v>
      </c>
      <c r="R4" s="21" t="str">
        <f t="shared" si="5"/>
        <v>NC-pokal</v>
      </c>
      <c r="S4" s="72">
        <f t="shared" si="6"/>
        <v>6</v>
      </c>
      <c r="T4" s="73">
        <f t="shared" si="7"/>
        <v>7</v>
      </c>
      <c r="U4" s="74">
        <f t="shared" si="8"/>
        <v>232</v>
      </c>
      <c r="V4" s="75">
        <f t="shared" si="9"/>
        <v>2</v>
      </c>
      <c r="W4" s="74">
        <f t="shared" si="10"/>
        <v>268</v>
      </c>
      <c r="X4" s="75">
        <f t="shared" si="11"/>
        <v>3</v>
      </c>
      <c r="Y4" s="74">
        <f t="shared" si="12"/>
        <v>268</v>
      </c>
      <c r="Z4" s="76">
        <f t="shared" si="13"/>
        <v>5</v>
      </c>
      <c r="AA4" s="77">
        <f t="shared" si="14"/>
        <v>0</v>
      </c>
      <c r="AB4" s="77">
        <f t="shared" si="15"/>
        <v>4</v>
      </c>
      <c r="AC4" s="77">
        <f t="shared" si="16"/>
        <v>2</v>
      </c>
      <c r="AD4" s="77">
        <f t="shared" si="17"/>
        <v>0</v>
      </c>
      <c r="AE4" s="77">
        <f t="shared" si="18"/>
        <v>1</v>
      </c>
      <c r="AF4" s="77">
        <f t="shared" si="19"/>
        <v>0</v>
      </c>
      <c r="AG4" s="77">
        <f t="shared" si="20"/>
        <v>0</v>
      </c>
      <c r="AH4" s="77">
        <f t="shared" si="21"/>
        <v>0</v>
      </c>
      <c r="AI4" s="77">
        <f t="shared" si="22"/>
        <v>0</v>
      </c>
      <c r="AJ4" s="77">
        <f t="shared" si="23"/>
        <v>0</v>
      </c>
      <c r="AK4" s="77">
        <f t="shared" si="24"/>
        <v>0</v>
      </c>
      <c r="AL4" s="77">
        <f t="shared" si="25"/>
        <v>0</v>
      </c>
      <c r="AM4" s="77">
        <f t="shared" si="26"/>
        <v>0</v>
      </c>
      <c r="AN4" s="77">
        <f t="shared" si="27"/>
        <v>0</v>
      </c>
      <c r="AO4" s="77">
        <f t="shared" si="28"/>
        <v>0</v>
      </c>
      <c r="AP4" s="77">
        <f t="shared" si="29"/>
        <v>0</v>
      </c>
      <c r="AQ4" s="77">
        <f t="shared" si="30"/>
        <v>0</v>
      </c>
      <c r="AR4" s="77">
        <f t="shared" si="31"/>
        <v>0</v>
      </c>
      <c r="AS4" s="77">
        <f t="shared" si="32"/>
        <v>0</v>
      </c>
      <c r="AT4" s="77">
        <f t="shared" si="33"/>
        <v>0</v>
      </c>
      <c r="AU4" s="77">
        <f t="shared" si="34"/>
        <v>0</v>
      </c>
      <c r="AV4" s="77">
        <f t="shared" si="35"/>
        <v>0</v>
      </c>
      <c r="AW4" s="77">
        <f t="shared" si="36"/>
        <v>0</v>
      </c>
      <c r="AX4" s="77">
        <f t="shared" si="37"/>
        <v>0</v>
      </c>
      <c r="AY4" s="77">
        <f t="shared" si="38"/>
        <v>0</v>
      </c>
      <c r="AZ4" s="77">
        <f t="shared" si="39"/>
        <v>0</v>
      </c>
      <c r="BA4" s="77">
        <f t="shared" si="40"/>
        <v>0</v>
      </c>
      <c r="BB4" s="77">
        <f t="shared" si="41"/>
        <v>0</v>
      </c>
      <c r="BC4" s="77">
        <f t="shared" si="42"/>
        <v>0</v>
      </c>
      <c r="BD4" s="77">
        <f t="shared" si="43"/>
        <v>0</v>
      </c>
      <c r="BE4" s="77">
        <f t="shared" si="44"/>
        <v>0</v>
      </c>
      <c r="BF4" s="77">
        <f t="shared" si="45"/>
        <v>0</v>
      </c>
      <c r="BG4" s="77">
        <f t="shared" si="46"/>
        <v>0</v>
      </c>
      <c r="BH4" s="77">
        <f t="shared" si="47"/>
        <v>0</v>
      </c>
      <c r="BI4" s="77">
        <f t="shared" si="48"/>
        <v>0</v>
      </c>
      <c r="BJ4" s="77">
        <f t="shared" si="49"/>
        <v>0</v>
      </c>
      <c r="BK4" s="77">
        <f t="shared" si="50"/>
        <v>0</v>
      </c>
      <c r="BL4" s="77">
        <f t="shared" si="51"/>
        <v>0</v>
      </c>
      <c r="BM4" s="77">
        <f t="shared" si="52"/>
        <v>0</v>
      </c>
      <c r="BN4" s="77">
        <f t="shared" si="53"/>
        <v>0</v>
      </c>
      <c r="BO4" s="78">
        <f t="shared" si="54"/>
        <v>0</v>
      </c>
      <c r="BP4" s="22"/>
      <c r="BQ4" s="22" t="str">
        <f t="shared" si="55"/>
        <v>x</v>
      </c>
      <c r="BR4" s="22" t="str">
        <f t="shared" si="56"/>
        <v>x</v>
      </c>
      <c r="BS4" s="79">
        <f t="shared" si="57"/>
        <v>2</v>
      </c>
      <c r="BT4" s="22">
        <v>51.0</v>
      </c>
      <c r="BU4" s="22" t="s">
        <v>187</v>
      </c>
      <c r="BV4" s="22" t="s">
        <v>188</v>
      </c>
      <c r="BW4" s="22" t="s">
        <v>24</v>
      </c>
      <c r="BX4" s="22" t="s">
        <v>20</v>
      </c>
      <c r="BY4" s="22">
        <v>39.0</v>
      </c>
      <c r="BZ4" s="22">
        <v>39.0</v>
      </c>
      <c r="CA4" s="22">
        <v>38.0</v>
      </c>
      <c r="CB4" s="22">
        <v>0.0</v>
      </c>
      <c r="CC4" s="22">
        <v>36.0</v>
      </c>
      <c r="CD4" s="22">
        <v>39.0</v>
      </c>
      <c r="CE4" s="22">
        <v>39.0</v>
      </c>
      <c r="CF4" s="22">
        <v>38.0</v>
      </c>
      <c r="CG4" s="22">
        <v>-36.0</v>
      </c>
      <c r="CH4" s="22">
        <v>0.0</v>
      </c>
      <c r="CI4" s="22">
        <v>232.0</v>
      </c>
      <c r="CJ4" s="22" t="s">
        <v>16</v>
      </c>
      <c r="CK4" s="22">
        <v>6.0</v>
      </c>
      <c r="CL4" s="22">
        <v>7.0</v>
      </c>
      <c r="CM4" s="22">
        <v>232.0</v>
      </c>
      <c r="CN4" s="22">
        <v>2.0</v>
      </c>
      <c r="CO4" s="22">
        <v>268.0</v>
      </c>
      <c r="CP4" s="22">
        <v>3.0</v>
      </c>
      <c r="CQ4" s="22">
        <v>268.0</v>
      </c>
      <c r="CR4" s="22">
        <v>5.0</v>
      </c>
      <c r="CS4" s="22">
        <v>0.0</v>
      </c>
      <c r="CT4" s="22">
        <v>4.0</v>
      </c>
      <c r="CU4" s="22">
        <v>2.0</v>
      </c>
      <c r="CV4" s="22">
        <v>0.0</v>
      </c>
      <c r="CW4" s="22">
        <v>1.0</v>
      </c>
      <c r="CX4" s="22">
        <v>0.0</v>
      </c>
      <c r="CY4" s="22">
        <v>0.0</v>
      </c>
      <c r="CZ4" s="22">
        <v>0.0</v>
      </c>
      <c r="DA4" s="22">
        <v>0.0</v>
      </c>
      <c r="DB4" s="22">
        <v>0.0</v>
      </c>
      <c r="DC4" s="22">
        <v>0.0</v>
      </c>
      <c r="DD4" s="22">
        <v>0.0</v>
      </c>
      <c r="DE4" s="22">
        <v>0.0</v>
      </c>
      <c r="DF4" s="22">
        <v>0.0</v>
      </c>
      <c r="DG4" s="22">
        <v>0.0</v>
      </c>
      <c r="DH4" s="22">
        <v>0.0</v>
      </c>
      <c r="DI4" s="22">
        <v>0.0</v>
      </c>
      <c r="DJ4" s="22">
        <v>0.0</v>
      </c>
      <c r="DK4" s="22">
        <v>0.0</v>
      </c>
      <c r="DL4" s="22">
        <v>0.0</v>
      </c>
      <c r="DM4" s="22">
        <v>0.0</v>
      </c>
      <c r="DN4" s="22">
        <v>0.0</v>
      </c>
      <c r="DO4" s="22">
        <v>0.0</v>
      </c>
      <c r="DP4" s="22">
        <v>0.0</v>
      </c>
      <c r="DQ4" s="22">
        <v>0.0</v>
      </c>
      <c r="DR4" s="22">
        <v>0.0</v>
      </c>
      <c r="DS4" s="22">
        <v>0.0</v>
      </c>
      <c r="DT4" s="22">
        <v>0.0</v>
      </c>
      <c r="DU4" s="22">
        <v>0.0</v>
      </c>
      <c r="DV4" s="22">
        <v>0.0</v>
      </c>
      <c r="DW4" s="22">
        <v>0.0</v>
      </c>
      <c r="DX4" s="22">
        <v>0.0</v>
      </c>
      <c r="DY4" s="22">
        <v>0.0</v>
      </c>
      <c r="DZ4" s="22">
        <v>0.0</v>
      </c>
      <c r="EA4" s="22">
        <v>0.0</v>
      </c>
      <c r="EB4" s="22">
        <v>0.0</v>
      </c>
      <c r="EC4" s="22">
        <v>0.0</v>
      </c>
      <c r="ED4" s="22">
        <v>0.0</v>
      </c>
      <c r="EE4" s="22">
        <v>0.0</v>
      </c>
      <c r="EF4" s="22">
        <v>0.0</v>
      </c>
      <c r="EG4" s="79">
        <f t="shared" si="58"/>
        <v>2</v>
      </c>
      <c r="EH4" s="22"/>
      <c r="EI4" s="22"/>
    </row>
    <row r="5" ht="18.0" customHeight="1">
      <c r="A5" s="68">
        <f t="shared" si="1"/>
        <v>3</v>
      </c>
      <c r="B5" s="19">
        <v>27.0</v>
      </c>
      <c r="C5" s="107" t="s">
        <v>189</v>
      </c>
      <c r="D5" s="107" t="s">
        <v>190</v>
      </c>
      <c r="E5" s="69" t="s">
        <v>163</v>
      </c>
      <c r="F5" s="69" t="s">
        <v>20</v>
      </c>
      <c r="G5" s="19">
        <v>38.0</v>
      </c>
      <c r="H5" s="19">
        <v>38.0</v>
      </c>
      <c r="I5" s="19">
        <v>39.0</v>
      </c>
      <c r="J5" s="19">
        <v>39.0</v>
      </c>
      <c r="K5" s="19">
        <v>38.0</v>
      </c>
      <c r="L5" s="19">
        <v>37.0</v>
      </c>
      <c r="M5" s="19">
        <v>38.0</v>
      </c>
      <c r="N5" s="19">
        <v>39.0</v>
      </c>
      <c r="O5" s="70">
        <f t="shared" si="2"/>
        <v>-38</v>
      </c>
      <c r="P5" s="70">
        <f t="shared" si="3"/>
        <v>-37</v>
      </c>
      <c r="Q5" s="71">
        <f t="shared" si="4"/>
        <v>231</v>
      </c>
      <c r="R5" s="21" t="str">
        <f t="shared" si="5"/>
        <v>NC-pokal</v>
      </c>
      <c r="S5" s="72">
        <f t="shared" si="6"/>
        <v>7</v>
      </c>
      <c r="T5" s="73">
        <f t="shared" si="7"/>
        <v>8</v>
      </c>
      <c r="U5" s="74">
        <f t="shared" si="8"/>
        <v>231</v>
      </c>
      <c r="V5" s="75">
        <f t="shared" si="9"/>
        <v>3</v>
      </c>
      <c r="W5" s="74">
        <f t="shared" si="10"/>
        <v>269</v>
      </c>
      <c r="X5" s="75">
        <f t="shared" si="11"/>
        <v>2</v>
      </c>
      <c r="Y5" s="74">
        <f t="shared" si="12"/>
        <v>306</v>
      </c>
      <c r="Z5" s="76">
        <f t="shared" si="13"/>
        <v>2</v>
      </c>
      <c r="AA5" s="77">
        <f t="shared" si="14"/>
        <v>0</v>
      </c>
      <c r="AB5" s="77">
        <f t="shared" si="15"/>
        <v>3</v>
      </c>
      <c r="AC5" s="77">
        <f t="shared" si="16"/>
        <v>4</v>
      </c>
      <c r="AD5" s="77">
        <f t="shared" si="17"/>
        <v>1</v>
      </c>
      <c r="AE5" s="77">
        <f t="shared" si="18"/>
        <v>0</v>
      </c>
      <c r="AF5" s="77">
        <f t="shared" si="19"/>
        <v>0</v>
      </c>
      <c r="AG5" s="77">
        <f t="shared" si="20"/>
        <v>0</v>
      </c>
      <c r="AH5" s="77">
        <f t="shared" si="21"/>
        <v>0</v>
      </c>
      <c r="AI5" s="77">
        <f t="shared" si="22"/>
        <v>0</v>
      </c>
      <c r="AJ5" s="77">
        <f t="shared" si="23"/>
        <v>0</v>
      </c>
      <c r="AK5" s="77">
        <f t="shared" si="24"/>
        <v>0</v>
      </c>
      <c r="AL5" s="77">
        <f t="shared" si="25"/>
        <v>0</v>
      </c>
      <c r="AM5" s="77">
        <f t="shared" si="26"/>
        <v>0</v>
      </c>
      <c r="AN5" s="77">
        <f t="shared" si="27"/>
        <v>0</v>
      </c>
      <c r="AO5" s="77">
        <f t="shared" si="28"/>
        <v>0</v>
      </c>
      <c r="AP5" s="77">
        <f t="shared" si="29"/>
        <v>0</v>
      </c>
      <c r="AQ5" s="77">
        <f t="shared" si="30"/>
        <v>0</v>
      </c>
      <c r="AR5" s="77">
        <f t="shared" si="31"/>
        <v>0</v>
      </c>
      <c r="AS5" s="77">
        <f t="shared" si="32"/>
        <v>0</v>
      </c>
      <c r="AT5" s="77">
        <f t="shared" si="33"/>
        <v>0</v>
      </c>
      <c r="AU5" s="77">
        <f t="shared" si="34"/>
        <v>0</v>
      </c>
      <c r="AV5" s="77">
        <f t="shared" si="35"/>
        <v>0</v>
      </c>
      <c r="AW5" s="77">
        <f t="shared" si="36"/>
        <v>0</v>
      </c>
      <c r="AX5" s="77">
        <f t="shared" si="37"/>
        <v>0</v>
      </c>
      <c r="AY5" s="77">
        <f t="shared" si="38"/>
        <v>0</v>
      </c>
      <c r="AZ5" s="77">
        <f t="shared" si="39"/>
        <v>0</v>
      </c>
      <c r="BA5" s="77">
        <f t="shared" si="40"/>
        <v>0</v>
      </c>
      <c r="BB5" s="77">
        <f t="shared" si="41"/>
        <v>0</v>
      </c>
      <c r="BC5" s="77">
        <f t="shared" si="42"/>
        <v>0</v>
      </c>
      <c r="BD5" s="77">
        <f t="shared" si="43"/>
        <v>0</v>
      </c>
      <c r="BE5" s="77">
        <f t="shared" si="44"/>
        <v>0</v>
      </c>
      <c r="BF5" s="77">
        <f t="shared" si="45"/>
        <v>0</v>
      </c>
      <c r="BG5" s="77">
        <f t="shared" si="46"/>
        <v>0</v>
      </c>
      <c r="BH5" s="77">
        <f t="shared" si="47"/>
        <v>0</v>
      </c>
      <c r="BI5" s="77">
        <f t="shared" si="48"/>
        <v>0</v>
      </c>
      <c r="BJ5" s="77">
        <f t="shared" si="49"/>
        <v>0</v>
      </c>
      <c r="BK5" s="77">
        <f t="shared" si="50"/>
        <v>0</v>
      </c>
      <c r="BL5" s="77">
        <f t="shared" si="51"/>
        <v>0</v>
      </c>
      <c r="BM5" s="77">
        <f t="shared" si="52"/>
        <v>0</v>
      </c>
      <c r="BN5" s="77">
        <f t="shared" si="53"/>
        <v>0</v>
      </c>
      <c r="BO5" s="78">
        <f t="shared" si="54"/>
        <v>0</v>
      </c>
      <c r="BP5" s="22"/>
      <c r="BQ5" s="22" t="str">
        <f t="shared" si="55"/>
        <v>x</v>
      </c>
      <c r="BR5" s="22" t="str">
        <f t="shared" si="56"/>
        <v>x</v>
      </c>
      <c r="BS5" s="79">
        <f t="shared" si="57"/>
        <v>3</v>
      </c>
      <c r="BT5" s="22">
        <v>27.0</v>
      </c>
      <c r="BU5" s="22" t="s">
        <v>189</v>
      </c>
      <c r="BV5" s="22" t="s">
        <v>190</v>
      </c>
      <c r="BW5" s="22" t="s">
        <v>163</v>
      </c>
      <c r="BX5" s="22" t="s">
        <v>20</v>
      </c>
      <c r="BY5" s="22">
        <v>38.0</v>
      </c>
      <c r="BZ5" s="22">
        <v>38.0</v>
      </c>
      <c r="CA5" s="22">
        <v>39.0</v>
      </c>
      <c r="CB5" s="22">
        <v>39.0</v>
      </c>
      <c r="CC5" s="22">
        <v>38.0</v>
      </c>
      <c r="CD5" s="22">
        <v>37.0</v>
      </c>
      <c r="CE5" s="22">
        <v>38.0</v>
      </c>
      <c r="CF5" s="22">
        <v>39.0</v>
      </c>
      <c r="CG5" s="22">
        <v>-38.0</v>
      </c>
      <c r="CH5" s="22">
        <v>-37.0</v>
      </c>
      <c r="CI5" s="22">
        <v>231.0</v>
      </c>
      <c r="CJ5" s="22" t="s">
        <v>16</v>
      </c>
      <c r="CK5" s="22">
        <v>7.0</v>
      </c>
      <c r="CL5" s="22">
        <v>8.0</v>
      </c>
      <c r="CM5" s="22">
        <v>231.0</v>
      </c>
      <c r="CN5" s="22">
        <v>3.0</v>
      </c>
      <c r="CO5" s="22">
        <v>269.0</v>
      </c>
      <c r="CP5" s="22">
        <v>2.0</v>
      </c>
      <c r="CQ5" s="22">
        <v>306.0</v>
      </c>
      <c r="CR5" s="22">
        <v>2.0</v>
      </c>
      <c r="CS5" s="22">
        <v>0.0</v>
      </c>
      <c r="CT5" s="22">
        <v>3.0</v>
      </c>
      <c r="CU5" s="22">
        <v>4.0</v>
      </c>
      <c r="CV5" s="22">
        <v>1.0</v>
      </c>
      <c r="CW5" s="22">
        <v>0.0</v>
      </c>
      <c r="CX5" s="22">
        <v>0.0</v>
      </c>
      <c r="CY5" s="22">
        <v>0.0</v>
      </c>
      <c r="CZ5" s="22">
        <v>0.0</v>
      </c>
      <c r="DA5" s="22">
        <v>0.0</v>
      </c>
      <c r="DB5" s="22">
        <v>0.0</v>
      </c>
      <c r="DC5" s="22">
        <v>0.0</v>
      </c>
      <c r="DD5" s="22">
        <v>0.0</v>
      </c>
      <c r="DE5" s="22">
        <v>0.0</v>
      </c>
      <c r="DF5" s="22">
        <v>0.0</v>
      </c>
      <c r="DG5" s="22">
        <v>0.0</v>
      </c>
      <c r="DH5" s="22">
        <v>0.0</v>
      </c>
      <c r="DI5" s="22">
        <v>0.0</v>
      </c>
      <c r="DJ5" s="22">
        <v>0.0</v>
      </c>
      <c r="DK5" s="22">
        <v>0.0</v>
      </c>
      <c r="DL5" s="22">
        <v>0.0</v>
      </c>
      <c r="DM5" s="22">
        <v>0.0</v>
      </c>
      <c r="DN5" s="22">
        <v>0.0</v>
      </c>
      <c r="DO5" s="22">
        <v>0.0</v>
      </c>
      <c r="DP5" s="22">
        <v>0.0</v>
      </c>
      <c r="DQ5" s="22">
        <v>0.0</v>
      </c>
      <c r="DR5" s="22">
        <v>0.0</v>
      </c>
      <c r="DS5" s="22">
        <v>0.0</v>
      </c>
      <c r="DT5" s="22">
        <v>0.0</v>
      </c>
      <c r="DU5" s="22">
        <v>0.0</v>
      </c>
      <c r="DV5" s="22">
        <v>0.0</v>
      </c>
      <c r="DW5" s="22">
        <v>0.0</v>
      </c>
      <c r="DX5" s="22">
        <v>0.0</v>
      </c>
      <c r="DY5" s="22">
        <v>0.0</v>
      </c>
      <c r="DZ5" s="22">
        <v>0.0</v>
      </c>
      <c r="EA5" s="22">
        <v>0.0</v>
      </c>
      <c r="EB5" s="22">
        <v>0.0</v>
      </c>
      <c r="EC5" s="22">
        <v>0.0</v>
      </c>
      <c r="ED5" s="22">
        <v>0.0</v>
      </c>
      <c r="EE5" s="22">
        <v>0.0</v>
      </c>
      <c r="EF5" s="22">
        <v>0.0</v>
      </c>
      <c r="EG5" s="79">
        <f t="shared" si="58"/>
        <v>3</v>
      </c>
      <c r="EH5" s="22"/>
      <c r="EI5" s="22"/>
    </row>
    <row r="6" ht="18.0" customHeight="1">
      <c r="A6" s="68">
        <f t="shared" si="1"/>
        <v>4</v>
      </c>
      <c r="B6" s="19">
        <v>25.0</v>
      </c>
      <c r="C6" s="107" t="s">
        <v>124</v>
      </c>
      <c r="D6" s="107" t="s">
        <v>191</v>
      </c>
      <c r="E6" s="69" t="s">
        <v>179</v>
      </c>
      <c r="F6" s="69" t="s">
        <v>20</v>
      </c>
      <c r="G6" s="19">
        <v>37.0</v>
      </c>
      <c r="H6" s="19">
        <v>37.0</v>
      </c>
      <c r="I6" s="19">
        <v>0.0</v>
      </c>
      <c r="J6" s="19">
        <v>38.0</v>
      </c>
      <c r="K6" s="19">
        <v>37.0</v>
      </c>
      <c r="L6" s="19">
        <v>35.0</v>
      </c>
      <c r="M6" s="19">
        <v>37.0</v>
      </c>
      <c r="N6" s="19">
        <v>37.0</v>
      </c>
      <c r="O6" s="70">
        <f t="shared" si="2"/>
        <v>-35</v>
      </c>
      <c r="P6" s="70">
        <f t="shared" si="3"/>
        <v>0</v>
      </c>
      <c r="Q6" s="71">
        <f t="shared" si="4"/>
        <v>223</v>
      </c>
      <c r="R6" s="21" t="str">
        <f t="shared" si="5"/>
        <v>NC-pokal</v>
      </c>
      <c r="S6" s="72">
        <f t="shared" si="6"/>
        <v>6</v>
      </c>
      <c r="T6" s="73">
        <f t="shared" si="7"/>
        <v>7</v>
      </c>
      <c r="U6" s="74">
        <f t="shared" si="8"/>
        <v>223</v>
      </c>
      <c r="V6" s="75">
        <f t="shared" si="9"/>
        <v>4</v>
      </c>
      <c r="W6" s="74">
        <f t="shared" si="10"/>
        <v>258</v>
      </c>
      <c r="X6" s="75">
        <f t="shared" si="11"/>
        <v>4</v>
      </c>
      <c r="Y6" s="74">
        <f t="shared" si="12"/>
        <v>258</v>
      </c>
      <c r="Z6" s="76">
        <f t="shared" si="13"/>
        <v>6</v>
      </c>
      <c r="AA6" s="77">
        <f t="shared" si="14"/>
        <v>0</v>
      </c>
      <c r="AB6" s="77">
        <f t="shared" si="15"/>
        <v>0</v>
      </c>
      <c r="AC6" s="77">
        <f t="shared" si="16"/>
        <v>1</v>
      </c>
      <c r="AD6" s="77">
        <f t="shared" si="17"/>
        <v>5</v>
      </c>
      <c r="AE6" s="77">
        <f t="shared" si="18"/>
        <v>0</v>
      </c>
      <c r="AF6" s="77">
        <f t="shared" si="19"/>
        <v>1</v>
      </c>
      <c r="AG6" s="77">
        <f t="shared" si="20"/>
        <v>0</v>
      </c>
      <c r="AH6" s="77">
        <f t="shared" si="21"/>
        <v>0</v>
      </c>
      <c r="AI6" s="77">
        <f t="shared" si="22"/>
        <v>0</v>
      </c>
      <c r="AJ6" s="77">
        <f t="shared" si="23"/>
        <v>0</v>
      </c>
      <c r="AK6" s="77">
        <f t="shared" si="24"/>
        <v>0</v>
      </c>
      <c r="AL6" s="77">
        <f t="shared" si="25"/>
        <v>0</v>
      </c>
      <c r="AM6" s="77">
        <f t="shared" si="26"/>
        <v>0</v>
      </c>
      <c r="AN6" s="77">
        <f t="shared" si="27"/>
        <v>0</v>
      </c>
      <c r="AO6" s="77">
        <f t="shared" si="28"/>
        <v>0</v>
      </c>
      <c r="AP6" s="77">
        <f t="shared" si="29"/>
        <v>0</v>
      </c>
      <c r="AQ6" s="77">
        <f t="shared" si="30"/>
        <v>0</v>
      </c>
      <c r="AR6" s="77">
        <f t="shared" si="31"/>
        <v>0</v>
      </c>
      <c r="AS6" s="77">
        <f t="shared" si="32"/>
        <v>0</v>
      </c>
      <c r="AT6" s="77">
        <f t="shared" si="33"/>
        <v>0</v>
      </c>
      <c r="AU6" s="77">
        <f t="shared" si="34"/>
        <v>0</v>
      </c>
      <c r="AV6" s="77">
        <f t="shared" si="35"/>
        <v>0</v>
      </c>
      <c r="AW6" s="77">
        <f t="shared" si="36"/>
        <v>0</v>
      </c>
      <c r="AX6" s="77">
        <f t="shared" si="37"/>
        <v>0</v>
      </c>
      <c r="AY6" s="77">
        <f t="shared" si="38"/>
        <v>0</v>
      </c>
      <c r="AZ6" s="77">
        <f t="shared" si="39"/>
        <v>0</v>
      </c>
      <c r="BA6" s="77">
        <f t="shared" si="40"/>
        <v>0</v>
      </c>
      <c r="BB6" s="77">
        <f t="shared" si="41"/>
        <v>0</v>
      </c>
      <c r="BC6" s="77">
        <f t="shared" si="42"/>
        <v>0</v>
      </c>
      <c r="BD6" s="77">
        <f t="shared" si="43"/>
        <v>0</v>
      </c>
      <c r="BE6" s="77">
        <f t="shared" si="44"/>
        <v>0</v>
      </c>
      <c r="BF6" s="77">
        <f t="shared" si="45"/>
        <v>0</v>
      </c>
      <c r="BG6" s="77">
        <f t="shared" si="46"/>
        <v>0</v>
      </c>
      <c r="BH6" s="77">
        <f t="shared" si="47"/>
        <v>0</v>
      </c>
      <c r="BI6" s="77">
        <f t="shared" si="48"/>
        <v>0</v>
      </c>
      <c r="BJ6" s="77">
        <f t="shared" si="49"/>
        <v>0</v>
      </c>
      <c r="BK6" s="77">
        <f t="shared" si="50"/>
        <v>0</v>
      </c>
      <c r="BL6" s="77">
        <f t="shared" si="51"/>
        <v>0</v>
      </c>
      <c r="BM6" s="77">
        <f t="shared" si="52"/>
        <v>0</v>
      </c>
      <c r="BN6" s="77">
        <f t="shared" si="53"/>
        <v>0</v>
      </c>
      <c r="BO6" s="78">
        <f t="shared" si="54"/>
        <v>0</v>
      </c>
      <c r="BP6" s="22"/>
      <c r="BQ6" s="22" t="str">
        <f t="shared" si="55"/>
        <v>x</v>
      </c>
      <c r="BR6" s="22" t="str">
        <f t="shared" si="56"/>
        <v>x</v>
      </c>
      <c r="BS6" s="79">
        <f t="shared" si="57"/>
        <v>4</v>
      </c>
      <c r="BT6" s="22">
        <v>25.0</v>
      </c>
      <c r="BU6" s="22" t="s">
        <v>124</v>
      </c>
      <c r="BV6" s="22" t="s">
        <v>191</v>
      </c>
      <c r="BW6" s="22" t="s">
        <v>179</v>
      </c>
      <c r="BX6" s="22" t="s">
        <v>20</v>
      </c>
      <c r="BY6" s="22">
        <v>37.0</v>
      </c>
      <c r="BZ6" s="22">
        <v>37.0</v>
      </c>
      <c r="CA6" s="22">
        <v>0.0</v>
      </c>
      <c r="CB6" s="22">
        <v>38.0</v>
      </c>
      <c r="CC6" s="22">
        <v>37.0</v>
      </c>
      <c r="CD6" s="22">
        <v>35.0</v>
      </c>
      <c r="CE6" s="22">
        <v>37.0</v>
      </c>
      <c r="CF6" s="22">
        <v>37.0</v>
      </c>
      <c r="CG6" s="22">
        <v>-35.0</v>
      </c>
      <c r="CH6" s="22">
        <v>0.0</v>
      </c>
      <c r="CI6" s="22">
        <v>223.0</v>
      </c>
      <c r="CJ6" s="22" t="s">
        <v>16</v>
      </c>
      <c r="CK6" s="22">
        <v>6.0</v>
      </c>
      <c r="CL6" s="22">
        <v>7.0</v>
      </c>
      <c r="CM6" s="22">
        <v>223.0</v>
      </c>
      <c r="CN6" s="22">
        <v>4.0</v>
      </c>
      <c r="CO6" s="22">
        <v>258.0</v>
      </c>
      <c r="CP6" s="22">
        <v>4.0</v>
      </c>
      <c r="CQ6" s="22">
        <v>258.0</v>
      </c>
      <c r="CR6" s="22">
        <v>6.0</v>
      </c>
      <c r="CS6" s="22">
        <v>0.0</v>
      </c>
      <c r="CT6" s="22">
        <v>0.0</v>
      </c>
      <c r="CU6" s="22">
        <v>1.0</v>
      </c>
      <c r="CV6" s="22">
        <v>5.0</v>
      </c>
      <c r="CW6" s="22">
        <v>0.0</v>
      </c>
      <c r="CX6" s="22">
        <v>1.0</v>
      </c>
      <c r="CY6" s="22">
        <v>0.0</v>
      </c>
      <c r="CZ6" s="22">
        <v>0.0</v>
      </c>
      <c r="DA6" s="22">
        <v>0.0</v>
      </c>
      <c r="DB6" s="22">
        <v>0.0</v>
      </c>
      <c r="DC6" s="22">
        <v>0.0</v>
      </c>
      <c r="DD6" s="22">
        <v>0.0</v>
      </c>
      <c r="DE6" s="22">
        <v>0.0</v>
      </c>
      <c r="DF6" s="22">
        <v>0.0</v>
      </c>
      <c r="DG6" s="22">
        <v>0.0</v>
      </c>
      <c r="DH6" s="22">
        <v>0.0</v>
      </c>
      <c r="DI6" s="22">
        <v>0.0</v>
      </c>
      <c r="DJ6" s="22">
        <v>0.0</v>
      </c>
      <c r="DK6" s="22">
        <v>0.0</v>
      </c>
      <c r="DL6" s="22">
        <v>0.0</v>
      </c>
      <c r="DM6" s="22">
        <v>0.0</v>
      </c>
      <c r="DN6" s="22">
        <v>0.0</v>
      </c>
      <c r="DO6" s="22">
        <v>0.0</v>
      </c>
      <c r="DP6" s="22">
        <v>0.0</v>
      </c>
      <c r="DQ6" s="22">
        <v>0.0</v>
      </c>
      <c r="DR6" s="22">
        <v>0.0</v>
      </c>
      <c r="DS6" s="22">
        <v>0.0</v>
      </c>
      <c r="DT6" s="22">
        <v>0.0</v>
      </c>
      <c r="DU6" s="22">
        <v>0.0</v>
      </c>
      <c r="DV6" s="22">
        <v>0.0</v>
      </c>
      <c r="DW6" s="22">
        <v>0.0</v>
      </c>
      <c r="DX6" s="22">
        <v>0.0</v>
      </c>
      <c r="DY6" s="22">
        <v>0.0</v>
      </c>
      <c r="DZ6" s="22">
        <v>0.0</v>
      </c>
      <c r="EA6" s="22">
        <v>0.0</v>
      </c>
      <c r="EB6" s="22">
        <v>0.0</v>
      </c>
      <c r="EC6" s="22">
        <v>0.0</v>
      </c>
      <c r="ED6" s="22">
        <v>0.0</v>
      </c>
      <c r="EE6" s="22">
        <v>0.0</v>
      </c>
      <c r="EF6" s="22">
        <v>0.0</v>
      </c>
      <c r="EG6" s="79">
        <f t="shared" si="58"/>
        <v>4</v>
      </c>
      <c r="EH6" s="22"/>
      <c r="EI6" s="22"/>
    </row>
    <row r="7" ht="18.0" customHeight="1">
      <c r="A7" s="68">
        <f t="shared" si="1"/>
        <v>5</v>
      </c>
      <c r="B7" s="19">
        <v>53.0</v>
      </c>
      <c r="C7" s="107" t="s">
        <v>106</v>
      </c>
      <c r="D7" s="107" t="s">
        <v>130</v>
      </c>
      <c r="E7" s="69" t="s">
        <v>24</v>
      </c>
      <c r="F7" s="69" t="s">
        <v>20</v>
      </c>
      <c r="G7" s="19">
        <v>35.0</v>
      </c>
      <c r="H7" s="19">
        <v>36.0</v>
      </c>
      <c r="I7" s="19">
        <v>37.0</v>
      </c>
      <c r="J7" s="19">
        <v>0.0</v>
      </c>
      <c r="K7" s="19">
        <v>35.0</v>
      </c>
      <c r="L7" s="19">
        <v>36.0</v>
      </c>
      <c r="M7" s="19">
        <v>36.0</v>
      </c>
      <c r="N7" s="19">
        <v>36.0</v>
      </c>
      <c r="O7" s="70">
        <f t="shared" si="2"/>
        <v>-35</v>
      </c>
      <c r="P7" s="70">
        <f t="shared" si="3"/>
        <v>0</v>
      </c>
      <c r="Q7" s="71">
        <f t="shared" si="4"/>
        <v>216</v>
      </c>
      <c r="R7" s="21" t="str">
        <f t="shared" si="5"/>
        <v>NC-pokal</v>
      </c>
      <c r="S7" s="72">
        <f t="shared" si="6"/>
        <v>6</v>
      </c>
      <c r="T7" s="73">
        <f t="shared" si="7"/>
        <v>7</v>
      </c>
      <c r="U7" s="74">
        <f t="shared" si="8"/>
        <v>216</v>
      </c>
      <c r="V7" s="75">
        <f t="shared" si="9"/>
        <v>5</v>
      </c>
      <c r="W7" s="74">
        <f t="shared" si="10"/>
        <v>251</v>
      </c>
      <c r="X7" s="75">
        <f t="shared" si="11"/>
        <v>5</v>
      </c>
      <c r="Y7" s="74">
        <f t="shared" si="12"/>
        <v>251</v>
      </c>
      <c r="Z7" s="76">
        <f t="shared" si="13"/>
        <v>7</v>
      </c>
      <c r="AA7" s="77">
        <f t="shared" si="14"/>
        <v>0</v>
      </c>
      <c r="AB7" s="77">
        <f t="shared" si="15"/>
        <v>0</v>
      </c>
      <c r="AC7" s="77">
        <f t="shared" si="16"/>
        <v>0</v>
      </c>
      <c r="AD7" s="77">
        <f t="shared" si="17"/>
        <v>1</v>
      </c>
      <c r="AE7" s="77">
        <f t="shared" si="18"/>
        <v>4</v>
      </c>
      <c r="AF7" s="77">
        <f t="shared" si="19"/>
        <v>2</v>
      </c>
      <c r="AG7" s="77">
        <f t="shared" si="20"/>
        <v>0</v>
      </c>
      <c r="AH7" s="77">
        <f t="shared" si="21"/>
        <v>0</v>
      </c>
      <c r="AI7" s="77">
        <f t="shared" si="22"/>
        <v>0</v>
      </c>
      <c r="AJ7" s="77">
        <f t="shared" si="23"/>
        <v>0</v>
      </c>
      <c r="AK7" s="77">
        <f t="shared" si="24"/>
        <v>0</v>
      </c>
      <c r="AL7" s="77">
        <f t="shared" si="25"/>
        <v>0</v>
      </c>
      <c r="AM7" s="77">
        <f t="shared" si="26"/>
        <v>0</v>
      </c>
      <c r="AN7" s="77">
        <f t="shared" si="27"/>
        <v>0</v>
      </c>
      <c r="AO7" s="77">
        <f t="shared" si="28"/>
        <v>0</v>
      </c>
      <c r="AP7" s="77">
        <f t="shared" si="29"/>
        <v>0</v>
      </c>
      <c r="AQ7" s="77">
        <f t="shared" si="30"/>
        <v>0</v>
      </c>
      <c r="AR7" s="77">
        <f t="shared" si="31"/>
        <v>0</v>
      </c>
      <c r="AS7" s="77">
        <f t="shared" si="32"/>
        <v>0</v>
      </c>
      <c r="AT7" s="77">
        <f t="shared" si="33"/>
        <v>0</v>
      </c>
      <c r="AU7" s="77">
        <f t="shared" si="34"/>
        <v>0</v>
      </c>
      <c r="AV7" s="77">
        <f t="shared" si="35"/>
        <v>0</v>
      </c>
      <c r="AW7" s="77">
        <f t="shared" si="36"/>
        <v>0</v>
      </c>
      <c r="AX7" s="77">
        <f t="shared" si="37"/>
        <v>0</v>
      </c>
      <c r="AY7" s="77">
        <f t="shared" si="38"/>
        <v>0</v>
      </c>
      <c r="AZ7" s="77">
        <f t="shared" si="39"/>
        <v>0</v>
      </c>
      <c r="BA7" s="77">
        <f t="shared" si="40"/>
        <v>0</v>
      </c>
      <c r="BB7" s="77">
        <f t="shared" si="41"/>
        <v>0</v>
      </c>
      <c r="BC7" s="77">
        <f t="shared" si="42"/>
        <v>0</v>
      </c>
      <c r="BD7" s="77">
        <f t="shared" si="43"/>
        <v>0</v>
      </c>
      <c r="BE7" s="77">
        <f t="shared" si="44"/>
        <v>0</v>
      </c>
      <c r="BF7" s="77">
        <f t="shared" si="45"/>
        <v>0</v>
      </c>
      <c r="BG7" s="77">
        <f t="shared" si="46"/>
        <v>0</v>
      </c>
      <c r="BH7" s="77">
        <f t="shared" si="47"/>
        <v>0</v>
      </c>
      <c r="BI7" s="77">
        <f t="shared" si="48"/>
        <v>0</v>
      </c>
      <c r="BJ7" s="77">
        <f t="shared" si="49"/>
        <v>0</v>
      </c>
      <c r="BK7" s="77">
        <f t="shared" si="50"/>
        <v>0</v>
      </c>
      <c r="BL7" s="77">
        <f t="shared" si="51"/>
        <v>0</v>
      </c>
      <c r="BM7" s="77">
        <f t="shared" si="52"/>
        <v>0</v>
      </c>
      <c r="BN7" s="77">
        <f t="shared" si="53"/>
        <v>0</v>
      </c>
      <c r="BO7" s="78">
        <f t="shared" si="54"/>
        <v>0</v>
      </c>
      <c r="BP7" s="22"/>
      <c r="BQ7" s="22" t="str">
        <f t="shared" si="55"/>
        <v>x</v>
      </c>
      <c r="BR7" s="22" t="str">
        <f t="shared" si="56"/>
        <v>x</v>
      </c>
      <c r="BS7" s="79">
        <f t="shared" si="57"/>
        <v>5</v>
      </c>
      <c r="BT7" s="22">
        <v>53.0</v>
      </c>
      <c r="BU7" s="22" t="s">
        <v>106</v>
      </c>
      <c r="BV7" s="22" t="s">
        <v>130</v>
      </c>
      <c r="BW7" s="22" t="s">
        <v>24</v>
      </c>
      <c r="BX7" s="22" t="s">
        <v>20</v>
      </c>
      <c r="BY7" s="22">
        <v>35.0</v>
      </c>
      <c r="BZ7" s="22">
        <v>36.0</v>
      </c>
      <c r="CA7" s="22">
        <v>37.0</v>
      </c>
      <c r="CB7" s="22">
        <v>0.0</v>
      </c>
      <c r="CC7" s="22">
        <v>35.0</v>
      </c>
      <c r="CD7" s="22">
        <v>36.0</v>
      </c>
      <c r="CE7" s="22">
        <v>36.0</v>
      </c>
      <c r="CF7" s="22">
        <v>36.0</v>
      </c>
      <c r="CG7" s="22">
        <v>-35.0</v>
      </c>
      <c r="CH7" s="22">
        <v>0.0</v>
      </c>
      <c r="CI7" s="22">
        <v>216.0</v>
      </c>
      <c r="CJ7" s="22" t="s">
        <v>16</v>
      </c>
      <c r="CK7" s="22">
        <v>6.0</v>
      </c>
      <c r="CL7" s="22">
        <v>7.0</v>
      </c>
      <c r="CM7" s="22">
        <v>216.0</v>
      </c>
      <c r="CN7" s="22">
        <v>5.0</v>
      </c>
      <c r="CO7" s="22">
        <v>251.0</v>
      </c>
      <c r="CP7" s="22">
        <v>5.0</v>
      </c>
      <c r="CQ7" s="22">
        <v>251.0</v>
      </c>
      <c r="CR7" s="22">
        <v>7.0</v>
      </c>
      <c r="CS7" s="22">
        <v>0.0</v>
      </c>
      <c r="CT7" s="22">
        <v>0.0</v>
      </c>
      <c r="CU7" s="22">
        <v>0.0</v>
      </c>
      <c r="CV7" s="22">
        <v>1.0</v>
      </c>
      <c r="CW7" s="22">
        <v>4.0</v>
      </c>
      <c r="CX7" s="22">
        <v>2.0</v>
      </c>
      <c r="CY7" s="22">
        <v>0.0</v>
      </c>
      <c r="CZ7" s="22">
        <v>0.0</v>
      </c>
      <c r="DA7" s="22">
        <v>0.0</v>
      </c>
      <c r="DB7" s="22">
        <v>0.0</v>
      </c>
      <c r="DC7" s="22">
        <v>0.0</v>
      </c>
      <c r="DD7" s="22">
        <v>0.0</v>
      </c>
      <c r="DE7" s="22">
        <v>0.0</v>
      </c>
      <c r="DF7" s="22">
        <v>0.0</v>
      </c>
      <c r="DG7" s="22">
        <v>0.0</v>
      </c>
      <c r="DH7" s="22">
        <v>0.0</v>
      </c>
      <c r="DI7" s="22">
        <v>0.0</v>
      </c>
      <c r="DJ7" s="22">
        <v>0.0</v>
      </c>
      <c r="DK7" s="22">
        <v>0.0</v>
      </c>
      <c r="DL7" s="22">
        <v>0.0</v>
      </c>
      <c r="DM7" s="22">
        <v>0.0</v>
      </c>
      <c r="DN7" s="22">
        <v>0.0</v>
      </c>
      <c r="DO7" s="22">
        <v>0.0</v>
      </c>
      <c r="DP7" s="22">
        <v>0.0</v>
      </c>
      <c r="DQ7" s="22">
        <v>0.0</v>
      </c>
      <c r="DR7" s="22">
        <v>0.0</v>
      </c>
      <c r="DS7" s="22">
        <v>0.0</v>
      </c>
      <c r="DT7" s="22">
        <v>0.0</v>
      </c>
      <c r="DU7" s="22">
        <v>0.0</v>
      </c>
      <c r="DV7" s="22">
        <v>0.0</v>
      </c>
      <c r="DW7" s="22">
        <v>0.0</v>
      </c>
      <c r="DX7" s="22">
        <v>0.0</v>
      </c>
      <c r="DY7" s="22">
        <v>0.0</v>
      </c>
      <c r="DZ7" s="22">
        <v>0.0</v>
      </c>
      <c r="EA7" s="22">
        <v>0.0</v>
      </c>
      <c r="EB7" s="22">
        <v>0.0</v>
      </c>
      <c r="EC7" s="22">
        <v>0.0</v>
      </c>
      <c r="ED7" s="22">
        <v>0.0</v>
      </c>
      <c r="EE7" s="22">
        <v>0.0</v>
      </c>
      <c r="EF7" s="22">
        <v>0.0</v>
      </c>
      <c r="EG7" s="79">
        <f t="shared" si="58"/>
        <v>5</v>
      </c>
      <c r="EH7" s="22"/>
      <c r="EI7" s="22"/>
    </row>
    <row r="8" ht="18.0" customHeight="1">
      <c r="A8" s="68">
        <f t="shared" si="1"/>
        <v>6</v>
      </c>
      <c r="B8" s="19">
        <v>56.0</v>
      </c>
      <c r="C8" s="107" t="s">
        <v>192</v>
      </c>
      <c r="D8" s="107" t="s">
        <v>190</v>
      </c>
      <c r="E8" s="69" t="s">
        <v>163</v>
      </c>
      <c r="F8" s="69" t="s">
        <v>20</v>
      </c>
      <c r="G8" s="19">
        <v>36.0</v>
      </c>
      <c r="H8" s="19">
        <v>35.0</v>
      </c>
      <c r="I8" s="19">
        <v>36.0</v>
      </c>
      <c r="J8" s="19">
        <v>36.0</v>
      </c>
      <c r="K8" s="19">
        <v>32.0</v>
      </c>
      <c r="L8" s="19">
        <v>33.0</v>
      </c>
      <c r="M8" s="19">
        <v>32.0</v>
      </c>
      <c r="N8" s="19">
        <v>34.0</v>
      </c>
      <c r="O8" s="70">
        <f t="shared" si="2"/>
        <v>-32</v>
      </c>
      <c r="P8" s="70">
        <f t="shared" si="3"/>
        <v>-32</v>
      </c>
      <c r="Q8" s="71">
        <f t="shared" si="4"/>
        <v>210</v>
      </c>
      <c r="R8" s="21" t="str">
        <f t="shared" si="5"/>
        <v>NC-pokal</v>
      </c>
      <c r="S8" s="72">
        <f t="shared" si="6"/>
        <v>7</v>
      </c>
      <c r="T8" s="73">
        <f t="shared" si="7"/>
        <v>8</v>
      </c>
      <c r="U8" s="74">
        <f t="shared" si="8"/>
        <v>210</v>
      </c>
      <c r="V8" s="75">
        <f t="shared" si="9"/>
        <v>6</v>
      </c>
      <c r="W8" s="74">
        <f t="shared" si="10"/>
        <v>242</v>
      </c>
      <c r="X8" s="75">
        <f t="shared" si="11"/>
        <v>6</v>
      </c>
      <c r="Y8" s="74">
        <f t="shared" si="12"/>
        <v>274</v>
      </c>
      <c r="Z8" s="76">
        <f t="shared" si="13"/>
        <v>3</v>
      </c>
      <c r="AA8" s="77">
        <f t="shared" si="14"/>
        <v>0</v>
      </c>
      <c r="AB8" s="77">
        <f t="shared" si="15"/>
        <v>0</v>
      </c>
      <c r="AC8" s="77">
        <f t="shared" si="16"/>
        <v>0</v>
      </c>
      <c r="AD8" s="77">
        <f t="shared" si="17"/>
        <v>0</v>
      </c>
      <c r="AE8" s="77">
        <f t="shared" si="18"/>
        <v>3</v>
      </c>
      <c r="AF8" s="77">
        <f t="shared" si="19"/>
        <v>1</v>
      </c>
      <c r="AG8" s="77">
        <f t="shared" si="20"/>
        <v>1</v>
      </c>
      <c r="AH8" s="77">
        <f t="shared" si="21"/>
        <v>1</v>
      </c>
      <c r="AI8" s="77">
        <f t="shared" si="22"/>
        <v>2</v>
      </c>
      <c r="AJ8" s="77">
        <f t="shared" si="23"/>
        <v>0</v>
      </c>
      <c r="AK8" s="77">
        <f t="shared" si="24"/>
        <v>0</v>
      </c>
      <c r="AL8" s="77">
        <f t="shared" si="25"/>
        <v>0</v>
      </c>
      <c r="AM8" s="77">
        <f t="shared" si="26"/>
        <v>0</v>
      </c>
      <c r="AN8" s="77">
        <f t="shared" si="27"/>
        <v>0</v>
      </c>
      <c r="AO8" s="77">
        <f t="shared" si="28"/>
        <v>0</v>
      </c>
      <c r="AP8" s="77">
        <f t="shared" si="29"/>
        <v>0</v>
      </c>
      <c r="AQ8" s="77">
        <f t="shared" si="30"/>
        <v>0</v>
      </c>
      <c r="AR8" s="77">
        <f t="shared" si="31"/>
        <v>0</v>
      </c>
      <c r="AS8" s="77">
        <f t="shared" si="32"/>
        <v>0</v>
      </c>
      <c r="AT8" s="77">
        <f t="shared" si="33"/>
        <v>0</v>
      </c>
      <c r="AU8" s="77">
        <f t="shared" si="34"/>
        <v>0</v>
      </c>
      <c r="AV8" s="77">
        <f t="shared" si="35"/>
        <v>0</v>
      </c>
      <c r="AW8" s="77">
        <f t="shared" si="36"/>
        <v>0</v>
      </c>
      <c r="AX8" s="77">
        <f t="shared" si="37"/>
        <v>0</v>
      </c>
      <c r="AY8" s="77">
        <f t="shared" si="38"/>
        <v>0</v>
      </c>
      <c r="AZ8" s="77">
        <f t="shared" si="39"/>
        <v>0</v>
      </c>
      <c r="BA8" s="77">
        <f t="shared" si="40"/>
        <v>0</v>
      </c>
      <c r="BB8" s="77">
        <f t="shared" si="41"/>
        <v>0</v>
      </c>
      <c r="BC8" s="77">
        <f t="shared" si="42"/>
        <v>0</v>
      </c>
      <c r="BD8" s="77">
        <f t="shared" si="43"/>
        <v>0</v>
      </c>
      <c r="BE8" s="77">
        <f t="shared" si="44"/>
        <v>0</v>
      </c>
      <c r="BF8" s="77">
        <f t="shared" si="45"/>
        <v>0</v>
      </c>
      <c r="BG8" s="77">
        <f t="shared" si="46"/>
        <v>0</v>
      </c>
      <c r="BH8" s="77">
        <f t="shared" si="47"/>
        <v>0</v>
      </c>
      <c r="BI8" s="77">
        <f t="shared" si="48"/>
        <v>0</v>
      </c>
      <c r="BJ8" s="77">
        <f t="shared" si="49"/>
        <v>0</v>
      </c>
      <c r="BK8" s="77">
        <f t="shared" si="50"/>
        <v>0</v>
      </c>
      <c r="BL8" s="77">
        <f t="shared" si="51"/>
        <v>0</v>
      </c>
      <c r="BM8" s="77">
        <f t="shared" si="52"/>
        <v>0</v>
      </c>
      <c r="BN8" s="77">
        <f t="shared" si="53"/>
        <v>0</v>
      </c>
      <c r="BO8" s="78">
        <f t="shared" si="54"/>
        <v>0</v>
      </c>
      <c r="BP8" s="22"/>
      <c r="BQ8" s="22" t="str">
        <f t="shared" si="55"/>
        <v>x</v>
      </c>
      <c r="BR8" s="22" t="str">
        <f t="shared" si="56"/>
        <v>x</v>
      </c>
      <c r="BS8" s="79">
        <f t="shared" si="57"/>
        <v>6</v>
      </c>
      <c r="BT8" s="22">
        <v>56.0</v>
      </c>
      <c r="BU8" s="22" t="s">
        <v>192</v>
      </c>
      <c r="BV8" s="22" t="s">
        <v>190</v>
      </c>
      <c r="BW8" s="22" t="s">
        <v>163</v>
      </c>
      <c r="BX8" s="22" t="s">
        <v>20</v>
      </c>
      <c r="BY8" s="22">
        <v>36.0</v>
      </c>
      <c r="BZ8" s="22">
        <v>35.0</v>
      </c>
      <c r="CA8" s="22">
        <v>36.0</v>
      </c>
      <c r="CB8" s="22">
        <v>36.0</v>
      </c>
      <c r="CC8" s="22">
        <v>32.0</v>
      </c>
      <c r="CD8" s="22">
        <v>33.0</v>
      </c>
      <c r="CE8" s="22">
        <v>32.0</v>
      </c>
      <c r="CF8" s="22">
        <v>34.0</v>
      </c>
      <c r="CG8" s="22">
        <v>-32.0</v>
      </c>
      <c r="CH8" s="22">
        <v>-32.0</v>
      </c>
      <c r="CI8" s="22">
        <v>210.0</v>
      </c>
      <c r="CJ8" s="22" t="s">
        <v>16</v>
      </c>
      <c r="CK8" s="22">
        <v>7.0</v>
      </c>
      <c r="CL8" s="22">
        <v>8.0</v>
      </c>
      <c r="CM8" s="22">
        <v>210.0</v>
      </c>
      <c r="CN8" s="22">
        <v>6.0</v>
      </c>
      <c r="CO8" s="22">
        <v>242.0</v>
      </c>
      <c r="CP8" s="22">
        <v>6.0</v>
      </c>
      <c r="CQ8" s="22">
        <v>274.0</v>
      </c>
      <c r="CR8" s="22">
        <v>3.0</v>
      </c>
      <c r="CS8" s="22">
        <v>0.0</v>
      </c>
      <c r="CT8" s="22">
        <v>0.0</v>
      </c>
      <c r="CU8" s="22">
        <v>0.0</v>
      </c>
      <c r="CV8" s="22">
        <v>0.0</v>
      </c>
      <c r="CW8" s="22">
        <v>3.0</v>
      </c>
      <c r="CX8" s="22">
        <v>1.0</v>
      </c>
      <c r="CY8" s="22">
        <v>1.0</v>
      </c>
      <c r="CZ8" s="22">
        <v>1.0</v>
      </c>
      <c r="DA8" s="22">
        <v>2.0</v>
      </c>
      <c r="DB8" s="22">
        <v>0.0</v>
      </c>
      <c r="DC8" s="22">
        <v>0.0</v>
      </c>
      <c r="DD8" s="22">
        <v>0.0</v>
      </c>
      <c r="DE8" s="22">
        <v>0.0</v>
      </c>
      <c r="DF8" s="22">
        <v>0.0</v>
      </c>
      <c r="DG8" s="22">
        <v>0.0</v>
      </c>
      <c r="DH8" s="22">
        <v>0.0</v>
      </c>
      <c r="DI8" s="22">
        <v>0.0</v>
      </c>
      <c r="DJ8" s="22">
        <v>0.0</v>
      </c>
      <c r="DK8" s="22">
        <v>0.0</v>
      </c>
      <c r="DL8" s="22">
        <v>0.0</v>
      </c>
      <c r="DM8" s="22">
        <v>0.0</v>
      </c>
      <c r="DN8" s="22">
        <v>0.0</v>
      </c>
      <c r="DO8" s="22">
        <v>0.0</v>
      </c>
      <c r="DP8" s="22">
        <v>0.0</v>
      </c>
      <c r="DQ8" s="22">
        <v>0.0</v>
      </c>
      <c r="DR8" s="22">
        <v>0.0</v>
      </c>
      <c r="DS8" s="22">
        <v>0.0</v>
      </c>
      <c r="DT8" s="22">
        <v>0.0</v>
      </c>
      <c r="DU8" s="22">
        <v>0.0</v>
      </c>
      <c r="DV8" s="22">
        <v>0.0</v>
      </c>
      <c r="DW8" s="22">
        <v>0.0</v>
      </c>
      <c r="DX8" s="22">
        <v>0.0</v>
      </c>
      <c r="DY8" s="22">
        <v>0.0</v>
      </c>
      <c r="DZ8" s="22">
        <v>0.0</v>
      </c>
      <c r="EA8" s="22">
        <v>0.0</v>
      </c>
      <c r="EB8" s="22">
        <v>0.0</v>
      </c>
      <c r="EC8" s="22">
        <v>0.0</v>
      </c>
      <c r="ED8" s="22">
        <v>0.0</v>
      </c>
      <c r="EE8" s="22">
        <v>0.0</v>
      </c>
      <c r="EF8" s="22">
        <v>0.0</v>
      </c>
      <c r="EG8" s="79">
        <f t="shared" si="58"/>
        <v>6</v>
      </c>
      <c r="EH8" s="22"/>
      <c r="EI8" s="22"/>
    </row>
    <row r="9" ht="18.0" customHeight="1">
      <c r="A9" s="68">
        <f t="shared" si="1"/>
        <v>7</v>
      </c>
      <c r="B9" s="19">
        <v>81.0</v>
      </c>
      <c r="C9" s="107" t="s">
        <v>193</v>
      </c>
      <c r="D9" s="107" t="s">
        <v>117</v>
      </c>
      <c r="E9" s="69" t="s">
        <v>19</v>
      </c>
      <c r="F9" s="69" t="s">
        <v>20</v>
      </c>
      <c r="G9" s="19">
        <v>34.0</v>
      </c>
      <c r="H9" s="19">
        <v>33.0</v>
      </c>
      <c r="I9" s="19">
        <v>34.0</v>
      </c>
      <c r="J9" s="19">
        <v>37.0</v>
      </c>
      <c r="K9" s="19">
        <v>31.0</v>
      </c>
      <c r="L9" s="19">
        <v>34.0</v>
      </c>
      <c r="M9" s="19">
        <v>35.0</v>
      </c>
      <c r="N9" s="19">
        <v>32.0</v>
      </c>
      <c r="O9" s="70">
        <f t="shared" si="2"/>
        <v>-32</v>
      </c>
      <c r="P9" s="70">
        <f t="shared" si="3"/>
        <v>-31</v>
      </c>
      <c r="Q9" s="71">
        <f t="shared" si="4"/>
        <v>207</v>
      </c>
      <c r="R9" s="21" t="str">
        <f t="shared" si="5"/>
        <v>NC-pokal</v>
      </c>
      <c r="S9" s="72">
        <f t="shared" si="6"/>
        <v>7</v>
      </c>
      <c r="T9" s="73">
        <f t="shared" si="7"/>
        <v>8</v>
      </c>
      <c r="U9" s="74">
        <f t="shared" si="8"/>
        <v>207</v>
      </c>
      <c r="V9" s="75">
        <f t="shared" si="9"/>
        <v>7</v>
      </c>
      <c r="W9" s="74">
        <f t="shared" si="10"/>
        <v>239</v>
      </c>
      <c r="X9" s="75">
        <f t="shared" si="11"/>
        <v>7</v>
      </c>
      <c r="Y9" s="74">
        <f t="shared" si="12"/>
        <v>270</v>
      </c>
      <c r="Z9" s="76">
        <f t="shared" si="13"/>
        <v>4</v>
      </c>
      <c r="AA9" s="77">
        <f t="shared" si="14"/>
        <v>0</v>
      </c>
      <c r="AB9" s="77">
        <f t="shared" si="15"/>
        <v>0</v>
      </c>
      <c r="AC9" s="77">
        <f t="shared" si="16"/>
        <v>0</v>
      </c>
      <c r="AD9" s="77">
        <f t="shared" si="17"/>
        <v>1</v>
      </c>
      <c r="AE9" s="77">
        <f t="shared" si="18"/>
        <v>0</v>
      </c>
      <c r="AF9" s="77">
        <f t="shared" si="19"/>
        <v>1</v>
      </c>
      <c r="AG9" s="77">
        <f t="shared" si="20"/>
        <v>3</v>
      </c>
      <c r="AH9" s="77">
        <f t="shared" si="21"/>
        <v>1</v>
      </c>
      <c r="AI9" s="77">
        <f t="shared" si="22"/>
        <v>1</v>
      </c>
      <c r="AJ9" s="77">
        <f t="shared" si="23"/>
        <v>1</v>
      </c>
      <c r="AK9" s="77">
        <f t="shared" si="24"/>
        <v>0</v>
      </c>
      <c r="AL9" s="77">
        <f t="shared" si="25"/>
        <v>0</v>
      </c>
      <c r="AM9" s="77">
        <f t="shared" si="26"/>
        <v>0</v>
      </c>
      <c r="AN9" s="77">
        <f t="shared" si="27"/>
        <v>0</v>
      </c>
      <c r="AO9" s="77">
        <f t="shared" si="28"/>
        <v>0</v>
      </c>
      <c r="AP9" s="77">
        <f t="shared" si="29"/>
        <v>0</v>
      </c>
      <c r="AQ9" s="77">
        <f t="shared" si="30"/>
        <v>0</v>
      </c>
      <c r="AR9" s="77">
        <f t="shared" si="31"/>
        <v>0</v>
      </c>
      <c r="AS9" s="77">
        <f t="shared" si="32"/>
        <v>0</v>
      </c>
      <c r="AT9" s="77">
        <f t="shared" si="33"/>
        <v>0</v>
      </c>
      <c r="AU9" s="77">
        <f t="shared" si="34"/>
        <v>0</v>
      </c>
      <c r="AV9" s="77">
        <f t="shared" si="35"/>
        <v>0</v>
      </c>
      <c r="AW9" s="77">
        <f t="shared" si="36"/>
        <v>0</v>
      </c>
      <c r="AX9" s="77">
        <f t="shared" si="37"/>
        <v>0</v>
      </c>
      <c r="AY9" s="77">
        <f t="shared" si="38"/>
        <v>0</v>
      </c>
      <c r="AZ9" s="77">
        <f t="shared" si="39"/>
        <v>0</v>
      </c>
      <c r="BA9" s="77">
        <f t="shared" si="40"/>
        <v>0</v>
      </c>
      <c r="BB9" s="77">
        <f t="shared" si="41"/>
        <v>0</v>
      </c>
      <c r="BC9" s="77">
        <f t="shared" si="42"/>
        <v>0</v>
      </c>
      <c r="BD9" s="77">
        <f t="shared" si="43"/>
        <v>0</v>
      </c>
      <c r="BE9" s="77">
        <f t="shared" si="44"/>
        <v>0</v>
      </c>
      <c r="BF9" s="77">
        <f t="shared" si="45"/>
        <v>0</v>
      </c>
      <c r="BG9" s="77">
        <f t="shared" si="46"/>
        <v>0</v>
      </c>
      <c r="BH9" s="77">
        <f t="shared" si="47"/>
        <v>0</v>
      </c>
      <c r="BI9" s="77">
        <f t="shared" si="48"/>
        <v>0</v>
      </c>
      <c r="BJ9" s="77">
        <f t="shared" si="49"/>
        <v>0</v>
      </c>
      <c r="BK9" s="77">
        <f t="shared" si="50"/>
        <v>0</v>
      </c>
      <c r="BL9" s="77">
        <f t="shared" si="51"/>
        <v>0</v>
      </c>
      <c r="BM9" s="77">
        <f t="shared" si="52"/>
        <v>0</v>
      </c>
      <c r="BN9" s="77">
        <f t="shared" si="53"/>
        <v>0</v>
      </c>
      <c r="BO9" s="78">
        <f t="shared" si="54"/>
        <v>0</v>
      </c>
      <c r="BP9" s="22"/>
      <c r="BQ9" s="22" t="str">
        <f t="shared" si="55"/>
        <v>x</v>
      </c>
      <c r="BR9" s="22" t="str">
        <f t="shared" si="56"/>
        <v>x</v>
      </c>
      <c r="BS9" s="79">
        <f t="shared" si="57"/>
        <v>7</v>
      </c>
      <c r="BT9" s="22">
        <v>81.0</v>
      </c>
      <c r="BU9" s="22" t="s">
        <v>193</v>
      </c>
      <c r="BV9" s="22" t="s">
        <v>117</v>
      </c>
      <c r="BW9" s="22" t="s">
        <v>19</v>
      </c>
      <c r="BX9" s="22" t="s">
        <v>20</v>
      </c>
      <c r="BY9" s="22">
        <v>34.0</v>
      </c>
      <c r="BZ9" s="22">
        <v>33.0</v>
      </c>
      <c r="CA9" s="22">
        <v>34.0</v>
      </c>
      <c r="CB9" s="22">
        <v>37.0</v>
      </c>
      <c r="CC9" s="22">
        <v>31.0</v>
      </c>
      <c r="CD9" s="22">
        <v>34.0</v>
      </c>
      <c r="CE9" s="22">
        <v>35.0</v>
      </c>
      <c r="CF9" s="22">
        <v>32.0</v>
      </c>
      <c r="CG9" s="22">
        <v>-32.0</v>
      </c>
      <c r="CH9" s="22">
        <v>-31.0</v>
      </c>
      <c r="CI9" s="22">
        <v>207.0</v>
      </c>
      <c r="CJ9" s="22" t="s">
        <v>16</v>
      </c>
      <c r="CK9" s="22">
        <v>7.0</v>
      </c>
      <c r="CL9" s="22">
        <v>8.0</v>
      </c>
      <c r="CM9" s="22">
        <v>207.0</v>
      </c>
      <c r="CN9" s="22">
        <v>7.0</v>
      </c>
      <c r="CO9" s="22">
        <v>239.0</v>
      </c>
      <c r="CP9" s="22">
        <v>7.0</v>
      </c>
      <c r="CQ9" s="22">
        <v>270.0</v>
      </c>
      <c r="CR9" s="22">
        <v>4.0</v>
      </c>
      <c r="CS9" s="22">
        <v>0.0</v>
      </c>
      <c r="CT9" s="22">
        <v>0.0</v>
      </c>
      <c r="CU9" s="22">
        <v>0.0</v>
      </c>
      <c r="CV9" s="22">
        <v>1.0</v>
      </c>
      <c r="CW9" s="22">
        <v>0.0</v>
      </c>
      <c r="CX9" s="22">
        <v>1.0</v>
      </c>
      <c r="CY9" s="22">
        <v>3.0</v>
      </c>
      <c r="CZ9" s="22">
        <v>1.0</v>
      </c>
      <c r="DA9" s="22">
        <v>1.0</v>
      </c>
      <c r="DB9" s="22">
        <v>1.0</v>
      </c>
      <c r="DC9" s="22">
        <v>0.0</v>
      </c>
      <c r="DD9" s="22">
        <v>0.0</v>
      </c>
      <c r="DE9" s="22">
        <v>0.0</v>
      </c>
      <c r="DF9" s="22">
        <v>0.0</v>
      </c>
      <c r="DG9" s="22">
        <v>0.0</v>
      </c>
      <c r="DH9" s="22">
        <v>0.0</v>
      </c>
      <c r="DI9" s="22">
        <v>0.0</v>
      </c>
      <c r="DJ9" s="22">
        <v>0.0</v>
      </c>
      <c r="DK9" s="22">
        <v>0.0</v>
      </c>
      <c r="DL9" s="22">
        <v>0.0</v>
      </c>
      <c r="DM9" s="22">
        <v>0.0</v>
      </c>
      <c r="DN9" s="22">
        <v>0.0</v>
      </c>
      <c r="DO9" s="22">
        <v>0.0</v>
      </c>
      <c r="DP9" s="22">
        <v>0.0</v>
      </c>
      <c r="DQ9" s="22">
        <v>0.0</v>
      </c>
      <c r="DR9" s="22">
        <v>0.0</v>
      </c>
      <c r="DS9" s="22">
        <v>0.0</v>
      </c>
      <c r="DT9" s="22">
        <v>0.0</v>
      </c>
      <c r="DU9" s="22">
        <v>0.0</v>
      </c>
      <c r="DV9" s="22">
        <v>0.0</v>
      </c>
      <c r="DW9" s="22">
        <v>0.0</v>
      </c>
      <c r="DX9" s="22">
        <v>0.0</v>
      </c>
      <c r="DY9" s="22">
        <v>0.0</v>
      </c>
      <c r="DZ9" s="22">
        <v>0.0</v>
      </c>
      <c r="EA9" s="22">
        <v>0.0</v>
      </c>
      <c r="EB9" s="22">
        <v>0.0</v>
      </c>
      <c r="EC9" s="22">
        <v>0.0</v>
      </c>
      <c r="ED9" s="22">
        <v>0.0</v>
      </c>
      <c r="EE9" s="22">
        <v>0.0</v>
      </c>
      <c r="EF9" s="22">
        <v>0.0</v>
      </c>
      <c r="EG9" s="79">
        <f t="shared" si="58"/>
        <v>7</v>
      </c>
      <c r="EH9" s="22"/>
      <c r="EI9" s="22"/>
    </row>
    <row r="10" ht="18.0" customHeight="1">
      <c r="A10" s="68">
        <f t="shared" si="1"/>
        <v>8</v>
      </c>
      <c r="B10" s="19">
        <v>83.0</v>
      </c>
      <c r="C10" s="107" t="s">
        <v>194</v>
      </c>
      <c r="D10" s="107" t="s">
        <v>138</v>
      </c>
      <c r="E10" s="69" t="s">
        <v>34</v>
      </c>
      <c r="F10" s="69" t="s">
        <v>20</v>
      </c>
      <c r="G10" s="19">
        <v>0.0</v>
      </c>
      <c r="H10" s="19">
        <v>0.0</v>
      </c>
      <c r="I10" s="19">
        <v>33.0</v>
      </c>
      <c r="J10" s="19">
        <v>33.0</v>
      </c>
      <c r="K10" s="19">
        <v>33.0</v>
      </c>
      <c r="L10" s="19">
        <v>38.0</v>
      </c>
      <c r="M10" s="19">
        <v>34.0</v>
      </c>
      <c r="N10" s="19">
        <v>33.0</v>
      </c>
      <c r="O10" s="70">
        <f t="shared" si="2"/>
        <v>0</v>
      </c>
      <c r="P10" s="70">
        <f t="shared" si="3"/>
        <v>0</v>
      </c>
      <c r="Q10" s="71">
        <f t="shared" si="4"/>
        <v>204</v>
      </c>
      <c r="R10" s="21" t="str">
        <f t="shared" si="5"/>
        <v>NC-pokal</v>
      </c>
      <c r="S10" s="72">
        <f t="shared" si="6"/>
        <v>5</v>
      </c>
      <c r="T10" s="73">
        <f t="shared" si="7"/>
        <v>6</v>
      </c>
      <c r="U10" s="74">
        <f t="shared" si="8"/>
        <v>204</v>
      </c>
      <c r="V10" s="75">
        <f t="shared" si="9"/>
        <v>8</v>
      </c>
      <c r="W10" s="74">
        <f t="shared" si="10"/>
        <v>204</v>
      </c>
      <c r="X10" s="75">
        <f t="shared" si="11"/>
        <v>9</v>
      </c>
      <c r="Y10" s="74">
        <f t="shared" si="12"/>
        <v>204</v>
      </c>
      <c r="Z10" s="76">
        <f t="shared" si="13"/>
        <v>9</v>
      </c>
      <c r="AA10" s="77">
        <f t="shared" si="14"/>
        <v>0</v>
      </c>
      <c r="AB10" s="77">
        <f t="shared" si="15"/>
        <v>0</v>
      </c>
      <c r="AC10" s="77">
        <f t="shared" si="16"/>
        <v>1</v>
      </c>
      <c r="AD10" s="77">
        <f t="shared" si="17"/>
        <v>0</v>
      </c>
      <c r="AE10" s="77">
        <f t="shared" si="18"/>
        <v>0</v>
      </c>
      <c r="AF10" s="77">
        <f t="shared" si="19"/>
        <v>0</v>
      </c>
      <c r="AG10" s="77">
        <f t="shared" si="20"/>
        <v>1</v>
      </c>
      <c r="AH10" s="77">
        <f t="shared" si="21"/>
        <v>4</v>
      </c>
      <c r="AI10" s="77">
        <f t="shared" si="22"/>
        <v>0</v>
      </c>
      <c r="AJ10" s="77">
        <f t="shared" si="23"/>
        <v>0</v>
      </c>
      <c r="AK10" s="77">
        <f t="shared" si="24"/>
        <v>0</v>
      </c>
      <c r="AL10" s="77">
        <f t="shared" si="25"/>
        <v>0</v>
      </c>
      <c r="AM10" s="77">
        <f t="shared" si="26"/>
        <v>0</v>
      </c>
      <c r="AN10" s="77">
        <f t="shared" si="27"/>
        <v>0</v>
      </c>
      <c r="AO10" s="77">
        <f t="shared" si="28"/>
        <v>0</v>
      </c>
      <c r="AP10" s="77">
        <f t="shared" si="29"/>
        <v>0</v>
      </c>
      <c r="AQ10" s="77">
        <f t="shared" si="30"/>
        <v>0</v>
      </c>
      <c r="AR10" s="77">
        <f t="shared" si="31"/>
        <v>0</v>
      </c>
      <c r="AS10" s="77">
        <f t="shared" si="32"/>
        <v>0</v>
      </c>
      <c r="AT10" s="77">
        <f t="shared" si="33"/>
        <v>0</v>
      </c>
      <c r="AU10" s="77">
        <f t="shared" si="34"/>
        <v>0</v>
      </c>
      <c r="AV10" s="77">
        <f t="shared" si="35"/>
        <v>0</v>
      </c>
      <c r="AW10" s="77">
        <f t="shared" si="36"/>
        <v>0</v>
      </c>
      <c r="AX10" s="77">
        <f t="shared" si="37"/>
        <v>0</v>
      </c>
      <c r="AY10" s="77">
        <f t="shared" si="38"/>
        <v>0</v>
      </c>
      <c r="AZ10" s="77">
        <f t="shared" si="39"/>
        <v>0</v>
      </c>
      <c r="BA10" s="77">
        <f t="shared" si="40"/>
        <v>0</v>
      </c>
      <c r="BB10" s="77">
        <f t="shared" si="41"/>
        <v>0</v>
      </c>
      <c r="BC10" s="77">
        <f t="shared" si="42"/>
        <v>0</v>
      </c>
      <c r="BD10" s="77">
        <f t="shared" si="43"/>
        <v>0</v>
      </c>
      <c r="BE10" s="77">
        <f t="shared" si="44"/>
        <v>0</v>
      </c>
      <c r="BF10" s="77">
        <f t="shared" si="45"/>
        <v>0</v>
      </c>
      <c r="BG10" s="77">
        <f t="shared" si="46"/>
        <v>0</v>
      </c>
      <c r="BH10" s="77">
        <f t="shared" si="47"/>
        <v>0</v>
      </c>
      <c r="BI10" s="77">
        <f t="shared" si="48"/>
        <v>0</v>
      </c>
      <c r="BJ10" s="77">
        <f t="shared" si="49"/>
        <v>0</v>
      </c>
      <c r="BK10" s="77">
        <f t="shared" si="50"/>
        <v>0</v>
      </c>
      <c r="BL10" s="77">
        <f t="shared" si="51"/>
        <v>0</v>
      </c>
      <c r="BM10" s="77">
        <f t="shared" si="52"/>
        <v>0</v>
      </c>
      <c r="BN10" s="77">
        <f t="shared" si="53"/>
        <v>0</v>
      </c>
      <c r="BO10" s="78">
        <f t="shared" si="54"/>
        <v>0</v>
      </c>
      <c r="BP10" s="22"/>
      <c r="BQ10" s="22" t="str">
        <f t="shared" si="55"/>
        <v>x</v>
      </c>
      <c r="BR10" s="22" t="str">
        <f t="shared" si="56"/>
        <v>x</v>
      </c>
      <c r="BS10" s="79">
        <f t="shared" si="57"/>
        <v>8</v>
      </c>
      <c r="BT10" s="22">
        <v>83.0</v>
      </c>
      <c r="BU10" s="22" t="s">
        <v>194</v>
      </c>
      <c r="BV10" s="22" t="s">
        <v>138</v>
      </c>
      <c r="BW10" s="22" t="s">
        <v>34</v>
      </c>
      <c r="BX10" s="22" t="s">
        <v>20</v>
      </c>
      <c r="BY10" s="22">
        <v>0.0</v>
      </c>
      <c r="BZ10" s="22">
        <v>0.0</v>
      </c>
      <c r="CA10" s="22">
        <v>33.0</v>
      </c>
      <c r="CB10" s="22">
        <v>33.0</v>
      </c>
      <c r="CC10" s="22">
        <v>33.0</v>
      </c>
      <c r="CD10" s="22">
        <v>38.0</v>
      </c>
      <c r="CE10" s="22">
        <v>34.0</v>
      </c>
      <c r="CF10" s="22">
        <v>33.0</v>
      </c>
      <c r="CG10" s="22">
        <v>0.0</v>
      </c>
      <c r="CH10" s="22">
        <v>0.0</v>
      </c>
      <c r="CI10" s="22">
        <v>204.0</v>
      </c>
      <c r="CJ10" s="22" t="s">
        <v>16</v>
      </c>
      <c r="CK10" s="22">
        <v>5.0</v>
      </c>
      <c r="CL10" s="22">
        <v>6.0</v>
      </c>
      <c r="CM10" s="22">
        <v>204.0</v>
      </c>
      <c r="CN10" s="22">
        <v>8.0</v>
      </c>
      <c r="CO10" s="22">
        <v>204.0</v>
      </c>
      <c r="CP10" s="22">
        <v>9.0</v>
      </c>
      <c r="CQ10" s="22">
        <v>204.0</v>
      </c>
      <c r="CR10" s="22">
        <v>9.0</v>
      </c>
      <c r="CS10" s="22">
        <v>0.0</v>
      </c>
      <c r="CT10" s="22">
        <v>0.0</v>
      </c>
      <c r="CU10" s="22">
        <v>1.0</v>
      </c>
      <c r="CV10" s="22">
        <v>0.0</v>
      </c>
      <c r="CW10" s="22">
        <v>0.0</v>
      </c>
      <c r="CX10" s="22">
        <v>0.0</v>
      </c>
      <c r="CY10" s="22">
        <v>1.0</v>
      </c>
      <c r="CZ10" s="22">
        <v>4.0</v>
      </c>
      <c r="DA10" s="22">
        <v>0.0</v>
      </c>
      <c r="DB10" s="22">
        <v>0.0</v>
      </c>
      <c r="DC10" s="22">
        <v>0.0</v>
      </c>
      <c r="DD10" s="22">
        <v>0.0</v>
      </c>
      <c r="DE10" s="22">
        <v>0.0</v>
      </c>
      <c r="DF10" s="22">
        <v>0.0</v>
      </c>
      <c r="DG10" s="22">
        <v>0.0</v>
      </c>
      <c r="DH10" s="22">
        <v>0.0</v>
      </c>
      <c r="DI10" s="22">
        <v>0.0</v>
      </c>
      <c r="DJ10" s="22">
        <v>0.0</v>
      </c>
      <c r="DK10" s="22">
        <v>0.0</v>
      </c>
      <c r="DL10" s="22">
        <v>0.0</v>
      </c>
      <c r="DM10" s="22">
        <v>0.0</v>
      </c>
      <c r="DN10" s="22">
        <v>0.0</v>
      </c>
      <c r="DO10" s="22">
        <v>0.0</v>
      </c>
      <c r="DP10" s="22">
        <v>0.0</v>
      </c>
      <c r="DQ10" s="22">
        <v>0.0</v>
      </c>
      <c r="DR10" s="22">
        <v>0.0</v>
      </c>
      <c r="DS10" s="22">
        <v>0.0</v>
      </c>
      <c r="DT10" s="22">
        <v>0.0</v>
      </c>
      <c r="DU10" s="22">
        <v>0.0</v>
      </c>
      <c r="DV10" s="22">
        <v>0.0</v>
      </c>
      <c r="DW10" s="22">
        <v>0.0</v>
      </c>
      <c r="DX10" s="22">
        <v>0.0</v>
      </c>
      <c r="DY10" s="22">
        <v>0.0</v>
      </c>
      <c r="DZ10" s="22">
        <v>0.0</v>
      </c>
      <c r="EA10" s="22">
        <v>0.0</v>
      </c>
      <c r="EB10" s="22">
        <v>0.0</v>
      </c>
      <c r="EC10" s="22">
        <v>0.0</v>
      </c>
      <c r="ED10" s="22">
        <v>0.0</v>
      </c>
      <c r="EE10" s="22">
        <v>0.0</v>
      </c>
      <c r="EF10" s="22">
        <v>0.0</v>
      </c>
      <c r="EG10" s="79">
        <f t="shared" si="58"/>
        <v>8</v>
      </c>
      <c r="EH10" s="22"/>
      <c r="EI10" s="22"/>
    </row>
    <row r="11" ht="18.0" customHeight="1">
      <c r="A11" s="68">
        <f t="shared" si="1"/>
        <v>9</v>
      </c>
      <c r="B11" s="19">
        <v>82.0</v>
      </c>
      <c r="C11" s="107" t="s">
        <v>195</v>
      </c>
      <c r="D11" s="107" t="s">
        <v>196</v>
      </c>
      <c r="E11" s="69" t="s">
        <v>19</v>
      </c>
      <c r="F11" s="69" t="s">
        <v>20</v>
      </c>
      <c r="G11" s="19">
        <v>33.0</v>
      </c>
      <c r="H11" s="19">
        <v>34.0</v>
      </c>
      <c r="I11" s="19">
        <v>35.0</v>
      </c>
      <c r="J11" s="19">
        <v>0.0</v>
      </c>
      <c r="K11" s="19">
        <v>29.0</v>
      </c>
      <c r="L11" s="19">
        <v>32.0</v>
      </c>
      <c r="M11" s="19">
        <v>30.0</v>
      </c>
      <c r="N11" s="19">
        <v>30.0</v>
      </c>
      <c r="O11" s="70">
        <f t="shared" si="2"/>
        <v>-29</v>
      </c>
      <c r="P11" s="70">
        <f t="shared" si="3"/>
        <v>0</v>
      </c>
      <c r="Q11" s="71">
        <f t="shared" si="4"/>
        <v>194</v>
      </c>
      <c r="R11" s="21" t="str">
        <f t="shared" si="5"/>
        <v>NC-pokal</v>
      </c>
      <c r="S11" s="72">
        <f t="shared" si="6"/>
        <v>6</v>
      </c>
      <c r="T11" s="73">
        <f t="shared" si="7"/>
        <v>7</v>
      </c>
      <c r="U11" s="74">
        <f t="shared" si="8"/>
        <v>194</v>
      </c>
      <c r="V11" s="75">
        <f t="shared" si="9"/>
        <v>9</v>
      </c>
      <c r="W11" s="74">
        <f t="shared" si="10"/>
        <v>223</v>
      </c>
      <c r="X11" s="75">
        <f t="shared" si="11"/>
        <v>8</v>
      </c>
      <c r="Y11" s="74">
        <f t="shared" si="12"/>
        <v>223</v>
      </c>
      <c r="Z11" s="76">
        <f t="shared" si="13"/>
        <v>8</v>
      </c>
      <c r="AA11" s="77">
        <f t="shared" si="14"/>
        <v>0</v>
      </c>
      <c r="AB11" s="77">
        <f t="shared" si="15"/>
        <v>0</v>
      </c>
      <c r="AC11" s="77">
        <f t="shared" si="16"/>
        <v>0</v>
      </c>
      <c r="AD11" s="77">
        <f t="shared" si="17"/>
        <v>0</v>
      </c>
      <c r="AE11" s="77">
        <f t="shared" si="18"/>
        <v>0</v>
      </c>
      <c r="AF11" s="77">
        <f t="shared" si="19"/>
        <v>1</v>
      </c>
      <c r="AG11" s="77">
        <f t="shared" si="20"/>
        <v>1</v>
      </c>
      <c r="AH11" s="77">
        <f t="shared" si="21"/>
        <v>1</v>
      </c>
      <c r="AI11" s="77">
        <f t="shared" si="22"/>
        <v>1</v>
      </c>
      <c r="AJ11" s="77">
        <f t="shared" si="23"/>
        <v>0</v>
      </c>
      <c r="AK11" s="77">
        <f t="shared" si="24"/>
        <v>2</v>
      </c>
      <c r="AL11" s="77">
        <f t="shared" si="25"/>
        <v>1</v>
      </c>
      <c r="AM11" s="77">
        <f t="shared" si="26"/>
        <v>0</v>
      </c>
      <c r="AN11" s="77">
        <f t="shared" si="27"/>
        <v>0</v>
      </c>
      <c r="AO11" s="77">
        <f t="shared" si="28"/>
        <v>0</v>
      </c>
      <c r="AP11" s="77">
        <f t="shared" si="29"/>
        <v>0</v>
      </c>
      <c r="AQ11" s="77">
        <f t="shared" si="30"/>
        <v>0</v>
      </c>
      <c r="AR11" s="77">
        <f t="shared" si="31"/>
        <v>0</v>
      </c>
      <c r="AS11" s="77">
        <f t="shared" si="32"/>
        <v>0</v>
      </c>
      <c r="AT11" s="77">
        <f t="shared" si="33"/>
        <v>0</v>
      </c>
      <c r="AU11" s="77">
        <f t="shared" si="34"/>
        <v>0</v>
      </c>
      <c r="AV11" s="77">
        <f t="shared" si="35"/>
        <v>0</v>
      </c>
      <c r="AW11" s="77">
        <f t="shared" si="36"/>
        <v>0</v>
      </c>
      <c r="AX11" s="77">
        <f t="shared" si="37"/>
        <v>0</v>
      </c>
      <c r="AY11" s="77">
        <f t="shared" si="38"/>
        <v>0</v>
      </c>
      <c r="AZ11" s="77">
        <f t="shared" si="39"/>
        <v>0</v>
      </c>
      <c r="BA11" s="77">
        <f t="shared" si="40"/>
        <v>0</v>
      </c>
      <c r="BB11" s="77">
        <f t="shared" si="41"/>
        <v>0</v>
      </c>
      <c r="BC11" s="77">
        <f t="shared" si="42"/>
        <v>0</v>
      </c>
      <c r="BD11" s="77">
        <f t="shared" si="43"/>
        <v>0</v>
      </c>
      <c r="BE11" s="77">
        <f t="shared" si="44"/>
        <v>0</v>
      </c>
      <c r="BF11" s="77">
        <f t="shared" si="45"/>
        <v>0</v>
      </c>
      <c r="BG11" s="77">
        <f t="shared" si="46"/>
        <v>0</v>
      </c>
      <c r="BH11" s="77">
        <f t="shared" si="47"/>
        <v>0</v>
      </c>
      <c r="BI11" s="77">
        <f t="shared" si="48"/>
        <v>0</v>
      </c>
      <c r="BJ11" s="77">
        <f t="shared" si="49"/>
        <v>0</v>
      </c>
      <c r="BK11" s="77">
        <f t="shared" si="50"/>
        <v>0</v>
      </c>
      <c r="BL11" s="77">
        <f t="shared" si="51"/>
        <v>0</v>
      </c>
      <c r="BM11" s="77">
        <f t="shared" si="52"/>
        <v>0</v>
      </c>
      <c r="BN11" s="77">
        <f t="shared" si="53"/>
        <v>0</v>
      </c>
      <c r="BO11" s="78">
        <f t="shared" si="54"/>
        <v>0</v>
      </c>
      <c r="BP11" s="22"/>
      <c r="BQ11" s="22" t="str">
        <f t="shared" si="55"/>
        <v>x</v>
      </c>
      <c r="BR11" s="22" t="str">
        <f t="shared" si="56"/>
        <v>x</v>
      </c>
      <c r="BS11" s="79">
        <f t="shared" si="57"/>
        <v>9</v>
      </c>
      <c r="BT11" s="22">
        <v>82.0</v>
      </c>
      <c r="BU11" s="22" t="s">
        <v>195</v>
      </c>
      <c r="BV11" s="22" t="s">
        <v>196</v>
      </c>
      <c r="BW11" s="22" t="s">
        <v>19</v>
      </c>
      <c r="BX11" s="22" t="s">
        <v>20</v>
      </c>
      <c r="BY11" s="22">
        <v>33.0</v>
      </c>
      <c r="BZ11" s="22">
        <v>34.0</v>
      </c>
      <c r="CA11" s="22">
        <v>35.0</v>
      </c>
      <c r="CB11" s="22">
        <v>0.0</v>
      </c>
      <c r="CC11" s="22">
        <v>29.0</v>
      </c>
      <c r="CD11" s="22">
        <v>32.0</v>
      </c>
      <c r="CE11" s="22">
        <v>30.0</v>
      </c>
      <c r="CF11" s="22">
        <v>30.0</v>
      </c>
      <c r="CG11" s="22">
        <v>-29.0</v>
      </c>
      <c r="CH11" s="22">
        <v>0.0</v>
      </c>
      <c r="CI11" s="22">
        <v>194.0</v>
      </c>
      <c r="CJ11" s="22" t="s">
        <v>16</v>
      </c>
      <c r="CK11" s="22">
        <v>6.0</v>
      </c>
      <c r="CL11" s="22">
        <v>7.0</v>
      </c>
      <c r="CM11" s="22">
        <v>194.0</v>
      </c>
      <c r="CN11" s="22">
        <v>9.0</v>
      </c>
      <c r="CO11" s="22">
        <v>223.0</v>
      </c>
      <c r="CP11" s="22">
        <v>8.0</v>
      </c>
      <c r="CQ11" s="22">
        <v>223.0</v>
      </c>
      <c r="CR11" s="22">
        <v>8.0</v>
      </c>
      <c r="CS11" s="22">
        <v>0.0</v>
      </c>
      <c r="CT11" s="22">
        <v>0.0</v>
      </c>
      <c r="CU11" s="22">
        <v>0.0</v>
      </c>
      <c r="CV11" s="22">
        <v>0.0</v>
      </c>
      <c r="CW11" s="22">
        <v>0.0</v>
      </c>
      <c r="CX11" s="22">
        <v>1.0</v>
      </c>
      <c r="CY11" s="22">
        <v>1.0</v>
      </c>
      <c r="CZ11" s="22">
        <v>1.0</v>
      </c>
      <c r="DA11" s="22">
        <v>1.0</v>
      </c>
      <c r="DB11" s="22">
        <v>0.0</v>
      </c>
      <c r="DC11" s="22">
        <v>2.0</v>
      </c>
      <c r="DD11" s="22">
        <v>1.0</v>
      </c>
      <c r="DE11" s="22">
        <v>0.0</v>
      </c>
      <c r="DF11" s="22">
        <v>0.0</v>
      </c>
      <c r="DG11" s="22">
        <v>0.0</v>
      </c>
      <c r="DH11" s="22">
        <v>0.0</v>
      </c>
      <c r="DI11" s="22">
        <v>0.0</v>
      </c>
      <c r="DJ11" s="22">
        <v>0.0</v>
      </c>
      <c r="DK11" s="22">
        <v>0.0</v>
      </c>
      <c r="DL11" s="22">
        <v>0.0</v>
      </c>
      <c r="DM11" s="22">
        <v>0.0</v>
      </c>
      <c r="DN11" s="22">
        <v>0.0</v>
      </c>
      <c r="DO11" s="22">
        <v>0.0</v>
      </c>
      <c r="DP11" s="22">
        <v>0.0</v>
      </c>
      <c r="DQ11" s="22">
        <v>0.0</v>
      </c>
      <c r="DR11" s="22">
        <v>0.0</v>
      </c>
      <c r="DS11" s="22">
        <v>0.0</v>
      </c>
      <c r="DT11" s="22">
        <v>0.0</v>
      </c>
      <c r="DU11" s="22">
        <v>0.0</v>
      </c>
      <c r="DV11" s="22">
        <v>0.0</v>
      </c>
      <c r="DW11" s="22">
        <v>0.0</v>
      </c>
      <c r="DX11" s="22">
        <v>0.0</v>
      </c>
      <c r="DY11" s="22">
        <v>0.0</v>
      </c>
      <c r="DZ11" s="22">
        <v>0.0</v>
      </c>
      <c r="EA11" s="22">
        <v>0.0</v>
      </c>
      <c r="EB11" s="22">
        <v>0.0</v>
      </c>
      <c r="EC11" s="22">
        <v>0.0</v>
      </c>
      <c r="ED11" s="22">
        <v>0.0</v>
      </c>
      <c r="EE11" s="22">
        <v>0.0</v>
      </c>
      <c r="EF11" s="22">
        <v>0.0</v>
      </c>
      <c r="EG11" s="79">
        <f t="shared" si="58"/>
        <v>9</v>
      </c>
      <c r="EH11" s="22"/>
      <c r="EI11" s="22"/>
    </row>
    <row r="12" ht="18.0" customHeight="1">
      <c r="A12" s="68">
        <f t="shared" si="1"/>
        <v>10</v>
      </c>
      <c r="B12" s="19">
        <v>87.0</v>
      </c>
      <c r="C12" s="107" t="s">
        <v>110</v>
      </c>
      <c r="D12" s="107" t="s">
        <v>114</v>
      </c>
      <c r="E12" s="69" t="s">
        <v>34</v>
      </c>
      <c r="F12" s="69" t="s">
        <v>20</v>
      </c>
      <c r="G12" s="19">
        <v>0.0</v>
      </c>
      <c r="H12" s="19">
        <v>0.0</v>
      </c>
      <c r="I12" s="19">
        <v>0.0</v>
      </c>
      <c r="J12" s="19">
        <v>35.0</v>
      </c>
      <c r="K12" s="19">
        <v>34.0</v>
      </c>
      <c r="L12" s="19">
        <v>31.0</v>
      </c>
      <c r="M12" s="19">
        <v>33.0</v>
      </c>
      <c r="N12" s="19">
        <v>35.0</v>
      </c>
      <c r="O12" s="70">
        <f t="shared" si="2"/>
        <v>0</v>
      </c>
      <c r="P12" s="70">
        <f t="shared" si="3"/>
        <v>0</v>
      </c>
      <c r="Q12" s="71">
        <f t="shared" si="4"/>
        <v>168</v>
      </c>
      <c r="R12" s="21" t="str">
        <f t="shared" si="5"/>
        <v>NC-pokal</v>
      </c>
      <c r="S12" s="72">
        <f t="shared" si="6"/>
        <v>4</v>
      </c>
      <c r="T12" s="73">
        <f t="shared" si="7"/>
        <v>5</v>
      </c>
      <c r="U12" s="74">
        <f t="shared" si="8"/>
        <v>168</v>
      </c>
      <c r="V12" s="75">
        <f t="shared" si="9"/>
        <v>10</v>
      </c>
      <c r="W12" s="74">
        <f t="shared" si="10"/>
        <v>168</v>
      </c>
      <c r="X12" s="75">
        <f t="shared" si="11"/>
        <v>10</v>
      </c>
      <c r="Y12" s="74">
        <f t="shared" si="12"/>
        <v>168</v>
      </c>
      <c r="Z12" s="76">
        <f t="shared" si="13"/>
        <v>10</v>
      </c>
      <c r="AA12" s="77">
        <f t="shared" si="14"/>
        <v>0</v>
      </c>
      <c r="AB12" s="77">
        <f t="shared" si="15"/>
        <v>0</v>
      </c>
      <c r="AC12" s="77">
        <f t="shared" si="16"/>
        <v>0</v>
      </c>
      <c r="AD12" s="77">
        <f t="shared" si="17"/>
        <v>0</v>
      </c>
      <c r="AE12" s="77">
        <f t="shared" si="18"/>
        <v>0</v>
      </c>
      <c r="AF12" s="77">
        <f t="shared" si="19"/>
        <v>2</v>
      </c>
      <c r="AG12" s="77">
        <f t="shared" si="20"/>
        <v>1</v>
      </c>
      <c r="AH12" s="77">
        <f t="shared" si="21"/>
        <v>1</v>
      </c>
      <c r="AI12" s="77">
        <f t="shared" si="22"/>
        <v>0</v>
      </c>
      <c r="AJ12" s="77">
        <f t="shared" si="23"/>
        <v>1</v>
      </c>
      <c r="AK12" s="77">
        <f t="shared" si="24"/>
        <v>0</v>
      </c>
      <c r="AL12" s="77">
        <f t="shared" si="25"/>
        <v>0</v>
      </c>
      <c r="AM12" s="77">
        <f t="shared" si="26"/>
        <v>0</v>
      </c>
      <c r="AN12" s="77">
        <f t="shared" si="27"/>
        <v>0</v>
      </c>
      <c r="AO12" s="77">
        <f t="shared" si="28"/>
        <v>0</v>
      </c>
      <c r="AP12" s="77">
        <f t="shared" si="29"/>
        <v>0</v>
      </c>
      <c r="AQ12" s="77">
        <f t="shared" si="30"/>
        <v>0</v>
      </c>
      <c r="AR12" s="77">
        <f t="shared" si="31"/>
        <v>0</v>
      </c>
      <c r="AS12" s="77">
        <f t="shared" si="32"/>
        <v>0</v>
      </c>
      <c r="AT12" s="77">
        <f t="shared" si="33"/>
        <v>0</v>
      </c>
      <c r="AU12" s="77">
        <f t="shared" si="34"/>
        <v>0</v>
      </c>
      <c r="AV12" s="77">
        <f t="shared" si="35"/>
        <v>0</v>
      </c>
      <c r="AW12" s="77">
        <f t="shared" si="36"/>
        <v>0</v>
      </c>
      <c r="AX12" s="77">
        <f t="shared" si="37"/>
        <v>0</v>
      </c>
      <c r="AY12" s="77">
        <f t="shared" si="38"/>
        <v>0</v>
      </c>
      <c r="AZ12" s="77">
        <f t="shared" si="39"/>
        <v>0</v>
      </c>
      <c r="BA12" s="77">
        <f t="shared" si="40"/>
        <v>0</v>
      </c>
      <c r="BB12" s="77">
        <f t="shared" si="41"/>
        <v>0</v>
      </c>
      <c r="BC12" s="77">
        <f t="shared" si="42"/>
        <v>0</v>
      </c>
      <c r="BD12" s="77">
        <f t="shared" si="43"/>
        <v>0</v>
      </c>
      <c r="BE12" s="77">
        <f t="shared" si="44"/>
        <v>0</v>
      </c>
      <c r="BF12" s="77">
        <f t="shared" si="45"/>
        <v>0</v>
      </c>
      <c r="BG12" s="77">
        <f t="shared" si="46"/>
        <v>0</v>
      </c>
      <c r="BH12" s="77">
        <f t="shared" si="47"/>
        <v>0</v>
      </c>
      <c r="BI12" s="77">
        <f t="shared" si="48"/>
        <v>0</v>
      </c>
      <c r="BJ12" s="77">
        <f t="shared" si="49"/>
        <v>0</v>
      </c>
      <c r="BK12" s="77">
        <f t="shared" si="50"/>
        <v>0</v>
      </c>
      <c r="BL12" s="77">
        <f t="shared" si="51"/>
        <v>0</v>
      </c>
      <c r="BM12" s="77">
        <f t="shared" si="52"/>
        <v>0</v>
      </c>
      <c r="BN12" s="77">
        <f t="shared" si="53"/>
        <v>0</v>
      </c>
      <c r="BO12" s="78">
        <f t="shared" si="54"/>
        <v>0</v>
      </c>
      <c r="BP12" s="22"/>
      <c r="BQ12" s="22" t="str">
        <f t="shared" si="55"/>
        <v>x</v>
      </c>
      <c r="BR12" s="22" t="str">
        <f t="shared" si="56"/>
        <v>x</v>
      </c>
      <c r="BS12" s="79">
        <f t="shared" si="57"/>
        <v>10</v>
      </c>
      <c r="BT12" s="22">
        <v>87.0</v>
      </c>
      <c r="BU12" s="22" t="s">
        <v>110</v>
      </c>
      <c r="BV12" s="22" t="s">
        <v>114</v>
      </c>
      <c r="BW12" s="22" t="s">
        <v>34</v>
      </c>
      <c r="BX12" s="22" t="s">
        <v>20</v>
      </c>
      <c r="BY12" s="22">
        <v>0.0</v>
      </c>
      <c r="BZ12" s="22">
        <v>0.0</v>
      </c>
      <c r="CA12" s="22">
        <v>0.0</v>
      </c>
      <c r="CB12" s="22">
        <v>35.0</v>
      </c>
      <c r="CC12" s="22">
        <v>34.0</v>
      </c>
      <c r="CD12" s="22">
        <v>31.0</v>
      </c>
      <c r="CE12" s="22">
        <v>33.0</v>
      </c>
      <c r="CF12" s="22">
        <v>35.0</v>
      </c>
      <c r="CG12" s="22">
        <v>0.0</v>
      </c>
      <c r="CH12" s="22">
        <v>0.0</v>
      </c>
      <c r="CI12" s="22">
        <v>168.0</v>
      </c>
      <c r="CJ12" s="22" t="s">
        <v>16</v>
      </c>
      <c r="CK12" s="22">
        <v>4.0</v>
      </c>
      <c r="CL12" s="22">
        <v>5.0</v>
      </c>
      <c r="CM12" s="22">
        <v>168.0</v>
      </c>
      <c r="CN12" s="22">
        <v>10.0</v>
      </c>
      <c r="CO12" s="22">
        <v>168.0</v>
      </c>
      <c r="CP12" s="22">
        <v>10.0</v>
      </c>
      <c r="CQ12" s="22">
        <v>168.0</v>
      </c>
      <c r="CR12" s="22">
        <v>10.0</v>
      </c>
      <c r="CS12" s="22">
        <v>0.0</v>
      </c>
      <c r="CT12" s="22">
        <v>0.0</v>
      </c>
      <c r="CU12" s="22">
        <v>0.0</v>
      </c>
      <c r="CV12" s="22">
        <v>0.0</v>
      </c>
      <c r="CW12" s="22">
        <v>0.0</v>
      </c>
      <c r="CX12" s="22">
        <v>2.0</v>
      </c>
      <c r="CY12" s="22">
        <v>1.0</v>
      </c>
      <c r="CZ12" s="22">
        <v>1.0</v>
      </c>
      <c r="DA12" s="22">
        <v>0.0</v>
      </c>
      <c r="DB12" s="22">
        <v>1.0</v>
      </c>
      <c r="DC12" s="22">
        <v>0.0</v>
      </c>
      <c r="DD12" s="22">
        <v>0.0</v>
      </c>
      <c r="DE12" s="22">
        <v>0.0</v>
      </c>
      <c r="DF12" s="22">
        <v>0.0</v>
      </c>
      <c r="DG12" s="22">
        <v>0.0</v>
      </c>
      <c r="DH12" s="22">
        <v>0.0</v>
      </c>
      <c r="DI12" s="22">
        <v>0.0</v>
      </c>
      <c r="DJ12" s="22">
        <v>0.0</v>
      </c>
      <c r="DK12" s="22">
        <v>0.0</v>
      </c>
      <c r="DL12" s="22">
        <v>0.0</v>
      </c>
      <c r="DM12" s="22">
        <v>0.0</v>
      </c>
      <c r="DN12" s="22">
        <v>0.0</v>
      </c>
      <c r="DO12" s="22">
        <v>0.0</v>
      </c>
      <c r="DP12" s="22">
        <v>0.0</v>
      </c>
      <c r="DQ12" s="22">
        <v>0.0</v>
      </c>
      <c r="DR12" s="22">
        <v>0.0</v>
      </c>
      <c r="DS12" s="22">
        <v>0.0</v>
      </c>
      <c r="DT12" s="22">
        <v>0.0</v>
      </c>
      <c r="DU12" s="22">
        <v>0.0</v>
      </c>
      <c r="DV12" s="22">
        <v>0.0</v>
      </c>
      <c r="DW12" s="22">
        <v>0.0</v>
      </c>
      <c r="DX12" s="22">
        <v>0.0</v>
      </c>
      <c r="DY12" s="22">
        <v>0.0</v>
      </c>
      <c r="DZ12" s="22">
        <v>0.0</v>
      </c>
      <c r="EA12" s="22">
        <v>0.0</v>
      </c>
      <c r="EB12" s="22">
        <v>0.0</v>
      </c>
      <c r="EC12" s="22">
        <v>0.0</v>
      </c>
      <c r="ED12" s="22">
        <v>0.0</v>
      </c>
      <c r="EE12" s="22">
        <v>0.0</v>
      </c>
      <c r="EF12" s="22">
        <v>0.0</v>
      </c>
      <c r="EG12" s="79">
        <f t="shared" si="58"/>
        <v>10</v>
      </c>
      <c r="EH12" s="22"/>
      <c r="EI12" s="22"/>
    </row>
    <row r="13" ht="18.0" customHeight="1">
      <c r="A13" s="68">
        <f t="shared" si="1"/>
        <v>11</v>
      </c>
      <c r="B13" s="19">
        <v>85.0</v>
      </c>
      <c r="C13" s="107" t="s">
        <v>197</v>
      </c>
      <c r="D13" s="107" t="s">
        <v>198</v>
      </c>
      <c r="E13" s="69" t="s">
        <v>19</v>
      </c>
      <c r="F13" s="69" t="s">
        <v>20</v>
      </c>
      <c r="G13" s="19">
        <v>0.0</v>
      </c>
      <c r="H13" s="19">
        <v>0.0</v>
      </c>
      <c r="I13" s="19">
        <v>0.0</v>
      </c>
      <c r="J13" s="19">
        <v>34.0</v>
      </c>
      <c r="K13" s="19">
        <v>30.0</v>
      </c>
      <c r="L13" s="19">
        <v>30.0</v>
      </c>
      <c r="M13" s="19">
        <v>31.0</v>
      </c>
      <c r="N13" s="19">
        <v>31.0</v>
      </c>
      <c r="O13" s="70">
        <f t="shared" si="2"/>
        <v>0</v>
      </c>
      <c r="P13" s="70">
        <f t="shared" si="3"/>
        <v>0</v>
      </c>
      <c r="Q13" s="71">
        <f t="shared" si="4"/>
        <v>156</v>
      </c>
      <c r="R13" s="21" t="str">
        <f t="shared" si="5"/>
        <v>NC-pokal</v>
      </c>
      <c r="S13" s="72">
        <f t="shared" si="6"/>
        <v>4</v>
      </c>
      <c r="T13" s="73">
        <f t="shared" si="7"/>
        <v>5</v>
      </c>
      <c r="U13" s="74">
        <f t="shared" si="8"/>
        <v>156</v>
      </c>
      <c r="V13" s="75">
        <f t="shared" si="9"/>
        <v>11</v>
      </c>
      <c r="W13" s="74">
        <f t="shared" si="10"/>
        <v>156</v>
      </c>
      <c r="X13" s="75">
        <f t="shared" si="11"/>
        <v>11</v>
      </c>
      <c r="Y13" s="74">
        <f t="shared" si="12"/>
        <v>156</v>
      </c>
      <c r="Z13" s="76">
        <f t="shared" si="13"/>
        <v>11</v>
      </c>
      <c r="AA13" s="77">
        <f t="shared" si="14"/>
        <v>0</v>
      </c>
      <c r="AB13" s="77">
        <f t="shared" si="15"/>
        <v>0</v>
      </c>
      <c r="AC13" s="77">
        <f t="shared" si="16"/>
        <v>0</v>
      </c>
      <c r="AD13" s="77">
        <f t="shared" si="17"/>
        <v>0</v>
      </c>
      <c r="AE13" s="77">
        <f t="shared" si="18"/>
        <v>0</v>
      </c>
      <c r="AF13" s="77">
        <f t="shared" si="19"/>
        <v>0</v>
      </c>
      <c r="AG13" s="77">
        <f t="shared" si="20"/>
        <v>1</v>
      </c>
      <c r="AH13" s="77">
        <f t="shared" si="21"/>
        <v>0</v>
      </c>
      <c r="AI13" s="77">
        <f t="shared" si="22"/>
        <v>0</v>
      </c>
      <c r="AJ13" s="77">
        <f t="shared" si="23"/>
        <v>2</v>
      </c>
      <c r="AK13" s="77">
        <f t="shared" si="24"/>
        <v>2</v>
      </c>
      <c r="AL13" s="77">
        <f t="shared" si="25"/>
        <v>0</v>
      </c>
      <c r="AM13" s="77">
        <f t="shared" si="26"/>
        <v>0</v>
      </c>
      <c r="AN13" s="77">
        <f t="shared" si="27"/>
        <v>0</v>
      </c>
      <c r="AO13" s="77">
        <f t="shared" si="28"/>
        <v>0</v>
      </c>
      <c r="AP13" s="77">
        <f t="shared" si="29"/>
        <v>0</v>
      </c>
      <c r="AQ13" s="77">
        <f t="shared" si="30"/>
        <v>0</v>
      </c>
      <c r="AR13" s="77">
        <f t="shared" si="31"/>
        <v>0</v>
      </c>
      <c r="AS13" s="77">
        <f t="shared" si="32"/>
        <v>0</v>
      </c>
      <c r="AT13" s="77">
        <f t="shared" si="33"/>
        <v>0</v>
      </c>
      <c r="AU13" s="77">
        <f t="shared" si="34"/>
        <v>0</v>
      </c>
      <c r="AV13" s="77">
        <f t="shared" si="35"/>
        <v>0</v>
      </c>
      <c r="AW13" s="77">
        <f t="shared" si="36"/>
        <v>0</v>
      </c>
      <c r="AX13" s="77">
        <f t="shared" si="37"/>
        <v>0</v>
      </c>
      <c r="AY13" s="77">
        <f t="shared" si="38"/>
        <v>0</v>
      </c>
      <c r="AZ13" s="77">
        <f t="shared" si="39"/>
        <v>0</v>
      </c>
      <c r="BA13" s="77">
        <f t="shared" si="40"/>
        <v>0</v>
      </c>
      <c r="BB13" s="77">
        <f t="shared" si="41"/>
        <v>0</v>
      </c>
      <c r="BC13" s="77">
        <f t="shared" si="42"/>
        <v>0</v>
      </c>
      <c r="BD13" s="77">
        <f t="shared" si="43"/>
        <v>0</v>
      </c>
      <c r="BE13" s="77">
        <f t="shared" si="44"/>
        <v>0</v>
      </c>
      <c r="BF13" s="77">
        <f t="shared" si="45"/>
        <v>0</v>
      </c>
      <c r="BG13" s="77">
        <f t="shared" si="46"/>
        <v>0</v>
      </c>
      <c r="BH13" s="77">
        <f t="shared" si="47"/>
        <v>0</v>
      </c>
      <c r="BI13" s="77">
        <f t="shared" si="48"/>
        <v>0</v>
      </c>
      <c r="BJ13" s="77">
        <f t="shared" si="49"/>
        <v>0</v>
      </c>
      <c r="BK13" s="77">
        <f t="shared" si="50"/>
        <v>0</v>
      </c>
      <c r="BL13" s="77">
        <f t="shared" si="51"/>
        <v>0</v>
      </c>
      <c r="BM13" s="77">
        <f t="shared" si="52"/>
        <v>0</v>
      </c>
      <c r="BN13" s="77">
        <f t="shared" si="53"/>
        <v>0</v>
      </c>
      <c r="BO13" s="78">
        <f t="shared" si="54"/>
        <v>0</v>
      </c>
      <c r="BP13" s="22"/>
      <c r="BQ13" s="22" t="str">
        <f t="shared" si="55"/>
        <v>x</v>
      </c>
      <c r="BR13" s="22" t="str">
        <f t="shared" si="56"/>
        <v>x</v>
      </c>
      <c r="BS13" s="79">
        <f t="shared" si="57"/>
        <v>11</v>
      </c>
      <c r="BT13" s="22">
        <v>85.0</v>
      </c>
      <c r="BU13" s="22" t="s">
        <v>197</v>
      </c>
      <c r="BV13" s="22" t="s">
        <v>198</v>
      </c>
      <c r="BW13" s="22" t="s">
        <v>19</v>
      </c>
      <c r="BX13" s="22" t="s">
        <v>20</v>
      </c>
      <c r="BY13" s="22">
        <v>0.0</v>
      </c>
      <c r="BZ13" s="22">
        <v>0.0</v>
      </c>
      <c r="CA13" s="22">
        <v>0.0</v>
      </c>
      <c r="CB13" s="22">
        <v>34.0</v>
      </c>
      <c r="CC13" s="22">
        <v>30.0</v>
      </c>
      <c r="CD13" s="22">
        <v>30.0</v>
      </c>
      <c r="CE13" s="22">
        <v>31.0</v>
      </c>
      <c r="CF13" s="22">
        <v>31.0</v>
      </c>
      <c r="CG13" s="22">
        <v>0.0</v>
      </c>
      <c r="CH13" s="22">
        <v>0.0</v>
      </c>
      <c r="CI13" s="22">
        <v>156.0</v>
      </c>
      <c r="CJ13" s="22" t="s">
        <v>16</v>
      </c>
      <c r="CK13" s="22">
        <v>4.0</v>
      </c>
      <c r="CL13" s="22">
        <v>5.0</v>
      </c>
      <c r="CM13" s="22">
        <v>156.0</v>
      </c>
      <c r="CN13" s="22">
        <v>11.0</v>
      </c>
      <c r="CO13" s="22">
        <v>156.0</v>
      </c>
      <c r="CP13" s="22">
        <v>11.0</v>
      </c>
      <c r="CQ13" s="22">
        <v>156.0</v>
      </c>
      <c r="CR13" s="22">
        <v>11.0</v>
      </c>
      <c r="CS13" s="22">
        <v>0.0</v>
      </c>
      <c r="CT13" s="22">
        <v>0.0</v>
      </c>
      <c r="CU13" s="22">
        <v>0.0</v>
      </c>
      <c r="CV13" s="22">
        <v>0.0</v>
      </c>
      <c r="CW13" s="22">
        <v>0.0</v>
      </c>
      <c r="CX13" s="22">
        <v>0.0</v>
      </c>
      <c r="CY13" s="22">
        <v>1.0</v>
      </c>
      <c r="CZ13" s="22">
        <v>0.0</v>
      </c>
      <c r="DA13" s="22">
        <v>0.0</v>
      </c>
      <c r="DB13" s="22">
        <v>2.0</v>
      </c>
      <c r="DC13" s="22">
        <v>2.0</v>
      </c>
      <c r="DD13" s="22">
        <v>0.0</v>
      </c>
      <c r="DE13" s="22">
        <v>0.0</v>
      </c>
      <c r="DF13" s="22">
        <v>0.0</v>
      </c>
      <c r="DG13" s="22">
        <v>0.0</v>
      </c>
      <c r="DH13" s="22">
        <v>0.0</v>
      </c>
      <c r="DI13" s="22">
        <v>0.0</v>
      </c>
      <c r="DJ13" s="22">
        <v>0.0</v>
      </c>
      <c r="DK13" s="22">
        <v>0.0</v>
      </c>
      <c r="DL13" s="22">
        <v>0.0</v>
      </c>
      <c r="DM13" s="22">
        <v>0.0</v>
      </c>
      <c r="DN13" s="22">
        <v>0.0</v>
      </c>
      <c r="DO13" s="22">
        <v>0.0</v>
      </c>
      <c r="DP13" s="22">
        <v>0.0</v>
      </c>
      <c r="DQ13" s="22">
        <v>0.0</v>
      </c>
      <c r="DR13" s="22">
        <v>0.0</v>
      </c>
      <c r="DS13" s="22">
        <v>0.0</v>
      </c>
      <c r="DT13" s="22">
        <v>0.0</v>
      </c>
      <c r="DU13" s="22">
        <v>0.0</v>
      </c>
      <c r="DV13" s="22">
        <v>0.0</v>
      </c>
      <c r="DW13" s="22">
        <v>0.0</v>
      </c>
      <c r="DX13" s="22">
        <v>0.0</v>
      </c>
      <c r="DY13" s="22">
        <v>0.0</v>
      </c>
      <c r="DZ13" s="22">
        <v>0.0</v>
      </c>
      <c r="EA13" s="22">
        <v>0.0</v>
      </c>
      <c r="EB13" s="22">
        <v>0.0</v>
      </c>
      <c r="EC13" s="22">
        <v>0.0</v>
      </c>
      <c r="ED13" s="22">
        <v>0.0</v>
      </c>
      <c r="EE13" s="22">
        <v>0.0</v>
      </c>
      <c r="EF13" s="22">
        <v>0.0</v>
      </c>
      <c r="EG13" s="79">
        <f t="shared" si="58"/>
        <v>11</v>
      </c>
      <c r="EH13" s="22"/>
      <c r="EI13" s="22"/>
    </row>
    <row r="14" ht="18.0" customHeight="1">
      <c r="A14" s="68"/>
      <c r="B14" s="19"/>
      <c r="C14" s="107"/>
      <c r="D14" s="107"/>
      <c r="G14" s="19"/>
      <c r="H14" s="19"/>
      <c r="I14" s="19"/>
      <c r="J14" s="19"/>
      <c r="K14" s="19"/>
      <c r="L14" s="19"/>
      <c r="M14" s="19"/>
      <c r="N14" s="19"/>
      <c r="O14" s="70" t="str">
        <f t="shared" si="2"/>
        <v/>
      </c>
      <c r="P14" s="70" t="str">
        <f t="shared" si="3"/>
        <v/>
      </c>
      <c r="Q14" s="71"/>
      <c r="R14" s="21"/>
      <c r="S14" s="72"/>
      <c r="T14" s="73"/>
      <c r="U14" s="74"/>
      <c r="V14" s="75"/>
      <c r="W14" s="74"/>
      <c r="X14" s="75"/>
      <c r="Y14" s="74"/>
      <c r="Z14" s="76"/>
      <c r="AA14" s="77">
        <f t="shared" si="14"/>
        <v>0</v>
      </c>
      <c r="AB14" s="77">
        <f t="shared" si="15"/>
        <v>0</v>
      </c>
      <c r="AC14" s="77">
        <f t="shared" si="16"/>
        <v>0</v>
      </c>
      <c r="AD14" s="77">
        <f t="shared" si="17"/>
        <v>0</v>
      </c>
      <c r="AE14" s="77">
        <f t="shared" si="18"/>
        <v>0</v>
      </c>
      <c r="AF14" s="77">
        <f t="shared" si="19"/>
        <v>0</v>
      </c>
      <c r="AG14" s="77">
        <f t="shared" si="20"/>
        <v>0</v>
      </c>
      <c r="AH14" s="77">
        <f t="shared" si="21"/>
        <v>0</v>
      </c>
      <c r="AI14" s="77">
        <f t="shared" si="22"/>
        <v>0</v>
      </c>
      <c r="AJ14" s="77">
        <f t="shared" si="23"/>
        <v>0</v>
      </c>
      <c r="AK14" s="77">
        <f t="shared" si="24"/>
        <v>0</v>
      </c>
      <c r="AL14" s="77">
        <f t="shared" si="25"/>
        <v>0</v>
      </c>
      <c r="AM14" s="77">
        <f t="shared" si="26"/>
        <v>0</v>
      </c>
      <c r="AN14" s="77">
        <f t="shared" si="27"/>
        <v>0</v>
      </c>
      <c r="AO14" s="77">
        <f t="shared" si="28"/>
        <v>0</v>
      </c>
      <c r="AP14" s="77">
        <f t="shared" si="29"/>
        <v>0</v>
      </c>
      <c r="AQ14" s="77">
        <f t="shared" si="30"/>
        <v>0</v>
      </c>
      <c r="AR14" s="77">
        <f t="shared" si="31"/>
        <v>0</v>
      </c>
      <c r="AS14" s="77">
        <f t="shared" si="32"/>
        <v>0</v>
      </c>
      <c r="AT14" s="77">
        <f t="shared" si="33"/>
        <v>0</v>
      </c>
      <c r="AU14" s="77">
        <f t="shared" si="34"/>
        <v>0</v>
      </c>
      <c r="AV14" s="77">
        <f t="shared" si="35"/>
        <v>0</v>
      </c>
      <c r="AW14" s="77">
        <f t="shared" si="36"/>
        <v>0</v>
      </c>
      <c r="AX14" s="77">
        <f t="shared" si="37"/>
        <v>0</v>
      </c>
      <c r="AY14" s="77">
        <f t="shared" si="38"/>
        <v>0</v>
      </c>
      <c r="AZ14" s="77">
        <f t="shared" si="39"/>
        <v>0</v>
      </c>
      <c r="BA14" s="77">
        <f t="shared" si="40"/>
        <v>0</v>
      </c>
      <c r="BB14" s="77">
        <f t="shared" si="41"/>
        <v>0</v>
      </c>
      <c r="BC14" s="77">
        <f t="shared" si="42"/>
        <v>0</v>
      </c>
      <c r="BD14" s="77">
        <f t="shared" si="43"/>
        <v>0</v>
      </c>
      <c r="BE14" s="77">
        <f t="shared" si="44"/>
        <v>0</v>
      </c>
      <c r="BF14" s="77">
        <f t="shared" si="45"/>
        <v>0</v>
      </c>
      <c r="BG14" s="77">
        <f t="shared" si="46"/>
        <v>0</v>
      </c>
      <c r="BH14" s="77">
        <f t="shared" si="47"/>
        <v>0</v>
      </c>
      <c r="BI14" s="77">
        <f t="shared" si="48"/>
        <v>0</v>
      </c>
      <c r="BJ14" s="77">
        <f t="shared" si="49"/>
        <v>0</v>
      </c>
      <c r="BK14" s="77">
        <f t="shared" si="50"/>
        <v>0</v>
      </c>
      <c r="BL14" s="77">
        <f t="shared" si="51"/>
        <v>0</v>
      </c>
      <c r="BM14" s="77">
        <f t="shared" si="52"/>
        <v>0</v>
      </c>
      <c r="BN14" s="77">
        <f t="shared" si="53"/>
        <v>0</v>
      </c>
      <c r="BO14" s="78">
        <f t="shared" si="54"/>
        <v>0</v>
      </c>
      <c r="BP14" s="22"/>
      <c r="BQ14" s="22" t="str">
        <f t="shared" si="55"/>
        <v/>
      </c>
      <c r="BR14" s="22" t="str">
        <f t="shared" si="56"/>
        <v/>
      </c>
      <c r="BS14" s="79">
        <f t="shared" si="57"/>
        <v>12</v>
      </c>
      <c r="BT14" s="22">
        <v>47.0</v>
      </c>
      <c r="BU14" s="22" t="s">
        <v>199</v>
      </c>
      <c r="BV14" s="22" t="s">
        <v>200</v>
      </c>
      <c r="BW14" s="22" t="s">
        <v>128</v>
      </c>
      <c r="BX14" s="22" t="s">
        <v>20</v>
      </c>
      <c r="BY14" s="22">
        <v>0.0</v>
      </c>
      <c r="BZ14" s="22">
        <v>0.0</v>
      </c>
      <c r="CA14" s="22">
        <v>0.0</v>
      </c>
      <c r="CB14" s="22">
        <v>0.0</v>
      </c>
      <c r="CC14" s="22">
        <v>39.0</v>
      </c>
      <c r="CD14" s="22">
        <v>29.0</v>
      </c>
      <c r="CE14" s="22">
        <v>0.0</v>
      </c>
      <c r="CF14" s="22">
        <v>0.0</v>
      </c>
      <c r="CG14" s="22">
        <v>0.0</v>
      </c>
      <c r="CH14" s="22">
        <v>0.0</v>
      </c>
      <c r="CI14" s="22">
        <v>68.0</v>
      </c>
      <c r="CJ14" s="22" t="s">
        <v>145</v>
      </c>
      <c r="CK14" s="22">
        <v>2.0</v>
      </c>
      <c r="CL14" s="22">
        <v>2.0</v>
      </c>
      <c r="CM14" s="22">
        <v>68.0</v>
      </c>
      <c r="CN14" s="22">
        <v>12.0</v>
      </c>
      <c r="CO14" s="22">
        <v>68.0</v>
      </c>
      <c r="CP14" s="22">
        <v>12.0</v>
      </c>
      <c r="CQ14" s="22">
        <v>68.0</v>
      </c>
      <c r="CR14" s="22">
        <v>12.0</v>
      </c>
      <c r="CS14" s="22">
        <v>0.0</v>
      </c>
      <c r="CT14" s="22">
        <v>1.0</v>
      </c>
      <c r="CU14" s="22">
        <v>0.0</v>
      </c>
      <c r="CV14" s="22">
        <v>0.0</v>
      </c>
      <c r="CW14" s="22">
        <v>0.0</v>
      </c>
      <c r="CX14" s="22">
        <v>0.0</v>
      </c>
      <c r="CY14" s="22">
        <v>0.0</v>
      </c>
      <c r="CZ14" s="22">
        <v>0.0</v>
      </c>
      <c r="DA14" s="22">
        <v>0.0</v>
      </c>
      <c r="DB14" s="22">
        <v>0.0</v>
      </c>
      <c r="DC14" s="22">
        <v>0.0</v>
      </c>
      <c r="DD14" s="22">
        <v>1.0</v>
      </c>
      <c r="DE14" s="22">
        <v>0.0</v>
      </c>
      <c r="DF14" s="22">
        <v>0.0</v>
      </c>
      <c r="DG14" s="22">
        <v>0.0</v>
      </c>
      <c r="DH14" s="22">
        <v>0.0</v>
      </c>
      <c r="DI14" s="22">
        <v>0.0</v>
      </c>
      <c r="DJ14" s="22">
        <v>0.0</v>
      </c>
      <c r="DK14" s="22">
        <v>0.0</v>
      </c>
      <c r="DL14" s="22">
        <v>0.0</v>
      </c>
      <c r="DM14" s="22">
        <v>0.0</v>
      </c>
      <c r="DN14" s="22">
        <v>0.0</v>
      </c>
      <c r="DO14" s="22">
        <v>0.0</v>
      </c>
      <c r="DP14" s="22">
        <v>0.0</v>
      </c>
      <c r="DQ14" s="22">
        <v>0.0</v>
      </c>
      <c r="DR14" s="22">
        <v>0.0</v>
      </c>
      <c r="DS14" s="22">
        <v>0.0</v>
      </c>
      <c r="DT14" s="22">
        <v>0.0</v>
      </c>
      <c r="DU14" s="22">
        <v>0.0</v>
      </c>
      <c r="DV14" s="22">
        <v>0.0</v>
      </c>
      <c r="DW14" s="22">
        <v>0.0</v>
      </c>
      <c r="DX14" s="22">
        <v>0.0</v>
      </c>
      <c r="DY14" s="22">
        <v>0.0</v>
      </c>
      <c r="DZ14" s="22">
        <v>0.0</v>
      </c>
      <c r="EA14" s="22">
        <v>0.0</v>
      </c>
      <c r="EB14" s="22">
        <v>0.0</v>
      </c>
      <c r="EC14" s="22">
        <v>0.0</v>
      </c>
      <c r="ED14" s="22">
        <v>0.0</v>
      </c>
      <c r="EE14" s="22">
        <v>0.0</v>
      </c>
      <c r="EF14" s="22">
        <v>0.0</v>
      </c>
      <c r="EG14" s="79">
        <f t="shared" si="58"/>
        <v>12</v>
      </c>
      <c r="EH14" s="22"/>
      <c r="EI14" s="22"/>
    </row>
    <row r="15" ht="18.0" customHeight="1">
      <c r="A15" s="80">
        <f>IF(Q15&gt;0,VLOOKUP(B15,$BT$2:$EG$15,66,FALSE),"")</f>
        <v>12</v>
      </c>
      <c r="B15" s="19">
        <v>47.0</v>
      </c>
      <c r="C15" s="107" t="s">
        <v>199</v>
      </c>
      <c r="D15" s="107" t="s">
        <v>200</v>
      </c>
      <c r="E15" s="69" t="s">
        <v>128</v>
      </c>
      <c r="F15" s="69" t="s">
        <v>20</v>
      </c>
      <c r="G15" s="19">
        <v>0.0</v>
      </c>
      <c r="H15" s="19">
        <v>0.0</v>
      </c>
      <c r="I15" s="19">
        <v>0.0</v>
      </c>
      <c r="J15" s="19">
        <v>0.0</v>
      </c>
      <c r="K15" s="19">
        <v>39.0</v>
      </c>
      <c r="L15" s="19">
        <v>29.0</v>
      </c>
      <c r="M15" s="19">
        <v>0.0</v>
      </c>
      <c r="N15" s="19">
        <v>0.0</v>
      </c>
      <c r="O15" s="70">
        <f t="shared" si="2"/>
        <v>0</v>
      </c>
      <c r="P15" s="70">
        <f t="shared" si="3"/>
        <v>0</v>
      </c>
      <c r="Q15" s="71">
        <f>IF(S$17&lt;4,SUM(G15:N15),IF(S$17&lt;6,SUM(G15:N15)+P15,SUM(G15:N15)+P15+O15))</f>
        <v>68</v>
      </c>
      <c r="R15" s="21" t="str">
        <f>IF((COUNTIF(G15:M15,"&gt;0"))&gt;3,"NC-pokal"," ")</f>
        <v> </v>
      </c>
      <c r="S15" s="72">
        <f>COUNTIF(G15:M15,"&gt;0")</f>
        <v>2</v>
      </c>
      <c r="T15" s="73">
        <f>COUNTIF(G15:N15,"&gt;0")</f>
        <v>2</v>
      </c>
      <c r="U15" s="74">
        <f>SUM(G15:N15)-SMALL(G15:N15,1)-SMALL(G15:N15,2)</f>
        <v>68</v>
      </c>
      <c r="V15" s="75">
        <f>_xlfn.RANK.AVG(U15,U$3:U$15,FALSE)</f>
        <v>12</v>
      </c>
      <c r="W15" s="74">
        <f>SUM(G15:N15)-SMALL(G15:N15,1)</f>
        <v>68</v>
      </c>
      <c r="X15" s="75">
        <f>_xlfn.RANK.AVG(W15,W$3:W$15,FALSE)</f>
        <v>12</v>
      </c>
      <c r="Y15" s="74">
        <f>SUM(G15:N15)</f>
        <v>68</v>
      </c>
      <c r="Z15" s="76">
        <f>_xlfn.RANK.AVG(Y15,Y$3:Y$15,FALSE)</f>
        <v>12</v>
      </c>
      <c r="AA15" s="77">
        <f t="shared" si="14"/>
        <v>0</v>
      </c>
      <c r="AB15" s="77">
        <f t="shared" si="15"/>
        <v>1</v>
      </c>
      <c r="AC15" s="77">
        <f t="shared" si="16"/>
        <v>0</v>
      </c>
      <c r="AD15" s="77">
        <f t="shared" si="17"/>
        <v>0</v>
      </c>
      <c r="AE15" s="77">
        <f t="shared" si="18"/>
        <v>0</v>
      </c>
      <c r="AF15" s="77">
        <f t="shared" si="19"/>
        <v>0</v>
      </c>
      <c r="AG15" s="77">
        <f t="shared" si="20"/>
        <v>0</v>
      </c>
      <c r="AH15" s="77">
        <f t="shared" si="21"/>
        <v>0</v>
      </c>
      <c r="AI15" s="77">
        <f t="shared" si="22"/>
        <v>0</v>
      </c>
      <c r="AJ15" s="77">
        <f t="shared" si="23"/>
        <v>0</v>
      </c>
      <c r="AK15" s="77">
        <f t="shared" si="24"/>
        <v>0</v>
      </c>
      <c r="AL15" s="77">
        <f t="shared" si="25"/>
        <v>1</v>
      </c>
      <c r="AM15" s="77">
        <f t="shared" si="26"/>
        <v>0</v>
      </c>
      <c r="AN15" s="77">
        <f t="shared" si="27"/>
        <v>0</v>
      </c>
      <c r="AO15" s="77">
        <f t="shared" si="28"/>
        <v>0</v>
      </c>
      <c r="AP15" s="77">
        <f t="shared" si="29"/>
        <v>0</v>
      </c>
      <c r="AQ15" s="77">
        <f t="shared" si="30"/>
        <v>0</v>
      </c>
      <c r="AR15" s="77">
        <f t="shared" si="31"/>
        <v>0</v>
      </c>
      <c r="AS15" s="77">
        <f t="shared" si="32"/>
        <v>0</v>
      </c>
      <c r="AT15" s="77">
        <f t="shared" si="33"/>
        <v>0</v>
      </c>
      <c r="AU15" s="77">
        <f t="shared" si="34"/>
        <v>0</v>
      </c>
      <c r="AV15" s="77">
        <f t="shared" si="35"/>
        <v>0</v>
      </c>
      <c r="AW15" s="77">
        <f t="shared" si="36"/>
        <v>0</v>
      </c>
      <c r="AX15" s="77">
        <f t="shared" si="37"/>
        <v>0</v>
      </c>
      <c r="AY15" s="77">
        <f t="shared" si="38"/>
        <v>0</v>
      </c>
      <c r="AZ15" s="77">
        <f t="shared" si="39"/>
        <v>0</v>
      </c>
      <c r="BA15" s="77">
        <f t="shared" si="40"/>
        <v>0</v>
      </c>
      <c r="BB15" s="77">
        <f t="shared" si="41"/>
        <v>0</v>
      </c>
      <c r="BC15" s="77">
        <f t="shared" si="42"/>
        <v>0</v>
      </c>
      <c r="BD15" s="77">
        <f t="shared" si="43"/>
        <v>0</v>
      </c>
      <c r="BE15" s="77">
        <f t="shared" si="44"/>
        <v>0</v>
      </c>
      <c r="BF15" s="77">
        <f t="shared" si="45"/>
        <v>0</v>
      </c>
      <c r="BG15" s="77">
        <f t="shared" si="46"/>
        <v>0</v>
      </c>
      <c r="BH15" s="77">
        <f t="shared" si="47"/>
        <v>0</v>
      </c>
      <c r="BI15" s="77">
        <f t="shared" si="48"/>
        <v>0</v>
      </c>
      <c r="BJ15" s="77">
        <f t="shared" si="49"/>
        <v>0</v>
      </c>
      <c r="BK15" s="77">
        <f t="shared" si="50"/>
        <v>0</v>
      </c>
      <c r="BL15" s="77">
        <f t="shared" si="51"/>
        <v>0</v>
      </c>
      <c r="BM15" s="77">
        <f t="shared" si="52"/>
        <v>0</v>
      </c>
      <c r="BN15" s="77">
        <f t="shared" si="53"/>
        <v>0</v>
      </c>
      <c r="BO15" s="78">
        <f t="shared" si="54"/>
        <v>0</v>
      </c>
      <c r="BP15" s="22"/>
      <c r="BQ15" s="22" t="str">
        <f t="shared" si="55"/>
        <v/>
      </c>
      <c r="BR15" s="22" t="str">
        <f t="shared" si="56"/>
        <v/>
      </c>
      <c r="BS15" s="79">
        <f t="shared" si="57"/>
        <v>13</v>
      </c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 t="s">
        <v>201</v>
      </c>
      <c r="CH15" s="22" t="s">
        <v>201</v>
      </c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>
        <v>0.0</v>
      </c>
      <c r="CT15" s="22">
        <v>0.0</v>
      </c>
      <c r="CU15" s="22">
        <v>0.0</v>
      </c>
      <c r="CV15" s="22">
        <v>0.0</v>
      </c>
      <c r="CW15" s="22">
        <v>0.0</v>
      </c>
      <c r="CX15" s="22">
        <v>0.0</v>
      </c>
      <c r="CY15" s="22">
        <v>0.0</v>
      </c>
      <c r="CZ15" s="22">
        <v>0.0</v>
      </c>
      <c r="DA15" s="22">
        <v>0.0</v>
      </c>
      <c r="DB15" s="22">
        <v>0.0</v>
      </c>
      <c r="DC15" s="22">
        <v>0.0</v>
      </c>
      <c r="DD15" s="22">
        <v>0.0</v>
      </c>
      <c r="DE15" s="22">
        <v>0.0</v>
      </c>
      <c r="DF15" s="22">
        <v>0.0</v>
      </c>
      <c r="DG15" s="22">
        <v>0.0</v>
      </c>
      <c r="DH15" s="22">
        <v>0.0</v>
      </c>
      <c r="DI15" s="22">
        <v>0.0</v>
      </c>
      <c r="DJ15" s="22">
        <v>0.0</v>
      </c>
      <c r="DK15" s="22">
        <v>0.0</v>
      </c>
      <c r="DL15" s="22">
        <v>0.0</v>
      </c>
      <c r="DM15" s="22">
        <v>0.0</v>
      </c>
      <c r="DN15" s="22">
        <v>0.0</v>
      </c>
      <c r="DO15" s="22">
        <v>0.0</v>
      </c>
      <c r="DP15" s="22">
        <v>0.0</v>
      </c>
      <c r="DQ15" s="22">
        <v>0.0</v>
      </c>
      <c r="DR15" s="22">
        <v>0.0</v>
      </c>
      <c r="DS15" s="22">
        <v>0.0</v>
      </c>
      <c r="DT15" s="22">
        <v>0.0</v>
      </c>
      <c r="DU15" s="22">
        <v>0.0</v>
      </c>
      <c r="DV15" s="22">
        <v>0.0</v>
      </c>
      <c r="DW15" s="22">
        <v>0.0</v>
      </c>
      <c r="DX15" s="22">
        <v>0.0</v>
      </c>
      <c r="DY15" s="22">
        <v>0.0</v>
      </c>
      <c r="DZ15" s="22">
        <v>0.0</v>
      </c>
      <c r="EA15" s="22">
        <v>0.0</v>
      </c>
      <c r="EB15" s="22">
        <v>0.0</v>
      </c>
      <c r="EC15" s="22">
        <v>0.0</v>
      </c>
      <c r="ED15" s="22">
        <v>0.0</v>
      </c>
      <c r="EE15" s="22">
        <v>0.0</v>
      </c>
      <c r="EF15" s="22">
        <v>0.0</v>
      </c>
      <c r="EG15" s="79">
        <f t="shared" si="58"/>
        <v>13</v>
      </c>
      <c r="EH15" s="22"/>
      <c r="EI15" s="22"/>
    </row>
    <row r="16">
      <c r="A16" s="81"/>
      <c r="B16" s="82"/>
      <c r="C16" s="81"/>
      <c r="D16" s="81"/>
      <c r="E16" s="83"/>
      <c r="F16" s="83"/>
      <c r="G16" s="82"/>
      <c r="H16" s="82"/>
      <c r="I16" s="82"/>
      <c r="J16" s="82"/>
      <c r="K16" s="82"/>
      <c r="L16" s="82"/>
      <c r="M16" s="82"/>
      <c r="N16" s="82"/>
      <c r="O16" s="84"/>
      <c r="P16" s="84"/>
      <c r="Q16" s="85"/>
      <c r="R16" s="86"/>
      <c r="S16" s="87"/>
      <c r="T16" s="87"/>
      <c r="U16" s="88"/>
      <c r="V16" s="89"/>
      <c r="W16" s="88"/>
      <c r="X16" s="89"/>
      <c r="Y16" s="88"/>
      <c r="Z16" s="90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</row>
    <row r="17">
      <c r="A17" s="118" t="s">
        <v>53</v>
      </c>
      <c r="C17" s="119"/>
      <c r="D17" s="119"/>
      <c r="E17" s="23"/>
      <c r="F17" s="23"/>
      <c r="G17" s="120">
        <f t="shared" ref="G17:L17" si="59">IF(COUNTIF(G3:G15,"&gt;0")&gt;0,COUNTIF(G3:G15,"&gt;0")," ")</f>
        <v>8</v>
      </c>
      <c r="H17" s="120">
        <f t="shared" si="59"/>
        <v>8</v>
      </c>
      <c r="I17" s="120">
        <f t="shared" si="59"/>
        <v>8</v>
      </c>
      <c r="J17" s="120">
        <f t="shared" si="59"/>
        <v>8</v>
      </c>
      <c r="K17" s="120">
        <f t="shared" si="59"/>
        <v>12</v>
      </c>
      <c r="L17" s="120">
        <f t="shared" si="59"/>
        <v>12</v>
      </c>
      <c r="M17" s="120"/>
      <c r="N17" s="120">
        <f>IF(COUNTIF(N3:N15,"&gt;0")&gt;0,COUNTIF(N3:N15,"&gt;0")," ")</f>
        <v>11</v>
      </c>
      <c r="O17" s="23"/>
      <c r="P17" s="23"/>
      <c r="Q17" s="8"/>
      <c r="R17" s="121">
        <f>COUNTIF(R3:R15,"NC-pokal")</f>
        <v>11</v>
      </c>
      <c r="S17" s="120">
        <f>COUNTIF(G17:N17,"&gt;0")</f>
        <v>7</v>
      </c>
      <c r="T17" s="120"/>
      <c r="U17" s="23"/>
      <c r="V17" s="23"/>
      <c r="W17" s="23"/>
      <c r="X17" s="23"/>
      <c r="Y17" s="23"/>
      <c r="Z17" s="1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123">
        <f t="shared" ref="BQ17:BR17" si="60">COUNTIF(BQ3:BQ15,"x")</f>
        <v>11</v>
      </c>
      <c r="BR17" s="123">
        <f t="shared" si="60"/>
        <v>11</v>
      </c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</row>
  </sheetData>
  <conditionalFormatting sqref="G3:N17">
    <cfRule type="cellIs" dxfId="0" priority="1" operator="equal">
      <formula>"NOLL"</formula>
    </cfRule>
  </conditionalFormatting>
  <conditionalFormatting sqref="G3:N17">
    <cfRule type="cellIs" dxfId="1" priority="2" operator="equal">
      <formula>41</formula>
    </cfRule>
  </conditionalFormatting>
  <conditionalFormatting sqref="G3:N17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7.71"/>
    <col customWidth="1" min="3" max="3" width="9.57"/>
    <col customWidth="1" min="4" max="4" width="11.71"/>
    <col customWidth="1" min="5" max="5" width="20.71"/>
    <col customWidth="1" min="6" max="6" width="7.0"/>
    <col customWidth="1" min="7" max="10" width="8.0"/>
    <col customWidth="1" min="11" max="11" width="7.57"/>
    <col customWidth="1" min="12" max="12" width="7.71"/>
    <col customWidth="1" min="13" max="13" width="8.71"/>
    <col customWidth="1" min="14" max="14" width="7.29"/>
    <col customWidth="1" min="15" max="16" width="8.29"/>
    <col customWidth="1" min="17" max="17" width="9.43"/>
    <col customWidth="1" min="18" max="18" width="9.57"/>
    <col customWidth="1" min="19" max="19" width="7.0"/>
    <col customWidth="1" hidden="1" min="20" max="20" width="5.57"/>
    <col customWidth="1" hidden="1" min="21" max="21" width="9.71"/>
    <col customWidth="1" hidden="1" min="22" max="22" width="4.14"/>
    <col customWidth="1" hidden="1" min="23" max="23" width="10.57"/>
    <col customWidth="1" hidden="1" min="24" max="24" width="4.14"/>
    <col customWidth="1" hidden="1" min="25" max="25" width="10.57"/>
    <col customWidth="1" hidden="1" min="26" max="26" width="4.14"/>
    <col customWidth="1" hidden="1" min="27" max="35" width="2.86"/>
    <col customWidth="1" hidden="1" min="36" max="66" width="3.43"/>
    <col customWidth="1" hidden="1" min="67" max="67" width="9.29"/>
    <col customWidth="1" hidden="1" min="68" max="68" width="3.29"/>
    <col customWidth="1" hidden="1" min="69" max="69" width="6.71"/>
    <col customWidth="1" hidden="1" min="70" max="139" width="10.43"/>
  </cols>
  <sheetData>
    <row r="1" ht="33.75" customHeight="1">
      <c r="A1" s="108" t="s">
        <v>202</v>
      </c>
      <c r="B1" s="109"/>
      <c r="C1" s="110"/>
      <c r="D1" s="110"/>
      <c r="E1" s="111"/>
      <c r="F1" s="111"/>
      <c r="G1" s="112">
        <v>44380.0</v>
      </c>
      <c r="H1" s="113">
        <v>44381.0</v>
      </c>
      <c r="I1" s="113">
        <v>44395.0</v>
      </c>
      <c r="J1" s="112">
        <v>44422.0</v>
      </c>
      <c r="K1" s="112">
        <v>44429.0</v>
      </c>
      <c r="L1" s="112">
        <v>44430.0</v>
      </c>
      <c r="M1" s="112">
        <v>44436.0</v>
      </c>
      <c r="N1" s="112">
        <v>44436.0</v>
      </c>
      <c r="O1" s="47"/>
      <c r="P1" s="47"/>
      <c r="Q1" s="48"/>
      <c r="R1" s="49"/>
      <c r="S1" s="7"/>
      <c r="T1" s="7"/>
      <c r="U1" s="50"/>
      <c r="V1" s="51"/>
      <c r="W1" s="50"/>
      <c r="X1" s="51"/>
      <c r="Y1" s="50"/>
      <c r="Z1" s="52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ht="27.0" customHeight="1">
      <c r="A2" s="124" t="str">
        <f t="shared" ref="A2:A22" si="1">IF(Q2&gt;0,VLOOKUP(B2,$BT$2:$EG$26,66,FALSE),"")</f>
        <v>Plac.</v>
      </c>
      <c r="B2" s="115" t="s">
        <v>3</v>
      </c>
      <c r="C2" s="116" t="s">
        <v>4</v>
      </c>
      <c r="D2" s="116" t="s">
        <v>5</v>
      </c>
      <c r="E2" s="117" t="s">
        <v>6</v>
      </c>
      <c r="F2" s="117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55</v>
      </c>
      <c r="N2" s="12" t="s">
        <v>14</v>
      </c>
      <c r="O2" s="57" t="s">
        <v>56</v>
      </c>
      <c r="P2" s="57" t="s">
        <v>57</v>
      </c>
      <c r="Q2" s="58" t="s">
        <v>58</v>
      </c>
      <c r="R2" s="59" t="s">
        <v>16</v>
      </c>
      <c r="S2" s="60" t="s">
        <v>15</v>
      </c>
      <c r="T2" s="60" t="s">
        <v>59</v>
      </c>
      <c r="U2" s="61" t="s">
        <v>60</v>
      </c>
      <c r="V2" s="62" t="s">
        <v>61</v>
      </c>
      <c r="W2" s="61" t="s">
        <v>62</v>
      </c>
      <c r="X2" s="62" t="s">
        <v>61</v>
      </c>
      <c r="Y2" s="61" t="s">
        <v>63</v>
      </c>
      <c r="Z2" s="63" t="s">
        <v>61</v>
      </c>
      <c r="AA2" s="64" t="s">
        <v>64</v>
      </c>
      <c r="AB2" s="64" t="s">
        <v>65</v>
      </c>
      <c r="AC2" s="64" t="s">
        <v>66</v>
      </c>
      <c r="AD2" s="64" t="s">
        <v>67</v>
      </c>
      <c r="AE2" s="64" t="s">
        <v>68</v>
      </c>
      <c r="AF2" s="64" t="s">
        <v>69</v>
      </c>
      <c r="AG2" s="64" t="s">
        <v>70</v>
      </c>
      <c r="AH2" s="64" t="s">
        <v>71</v>
      </c>
      <c r="AI2" s="64" t="s">
        <v>72</v>
      </c>
      <c r="AJ2" s="64" t="s">
        <v>73</v>
      </c>
      <c r="AK2" s="64" t="s">
        <v>74</v>
      </c>
      <c r="AL2" s="64" t="s">
        <v>75</v>
      </c>
      <c r="AM2" s="64" t="s">
        <v>76</v>
      </c>
      <c r="AN2" s="64" t="s">
        <v>77</v>
      </c>
      <c r="AO2" s="64" t="s">
        <v>78</v>
      </c>
      <c r="AP2" s="64" t="s">
        <v>79</v>
      </c>
      <c r="AQ2" s="64" t="s">
        <v>80</v>
      </c>
      <c r="AR2" s="64" t="s">
        <v>81</v>
      </c>
      <c r="AS2" s="64" t="s">
        <v>82</v>
      </c>
      <c r="AT2" s="64" t="s">
        <v>83</v>
      </c>
      <c r="AU2" s="64" t="s">
        <v>84</v>
      </c>
      <c r="AV2" s="64" t="s">
        <v>85</v>
      </c>
      <c r="AW2" s="64" t="s">
        <v>86</v>
      </c>
      <c r="AX2" s="64" t="s">
        <v>87</v>
      </c>
      <c r="AY2" s="64" t="s">
        <v>88</v>
      </c>
      <c r="AZ2" s="64" t="s">
        <v>89</v>
      </c>
      <c r="BA2" s="64" t="s">
        <v>90</v>
      </c>
      <c r="BB2" s="64" t="s">
        <v>91</v>
      </c>
      <c r="BC2" s="64" t="s">
        <v>92</v>
      </c>
      <c r="BD2" s="64" t="s">
        <v>93</v>
      </c>
      <c r="BE2" s="64" t="s">
        <v>94</v>
      </c>
      <c r="BF2" s="64" t="s">
        <v>95</v>
      </c>
      <c r="BG2" s="64" t="s">
        <v>96</v>
      </c>
      <c r="BH2" s="64" t="s">
        <v>97</v>
      </c>
      <c r="BI2" s="64" t="s">
        <v>98</v>
      </c>
      <c r="BJ2" s="64" t="s">
        <v>99</v>
      </c>
      <c r="BK2" s="64" t="s">
        <v>100</v>
      </c>
      <c r="BL2" s="65" t="s">
        <v>101</v>
      </c>
      <c r="BM2" s="65" t="s">
        <v>102</v>
      </c>
      <c r="BN2" s="65" t="s">
        <v>103</v>
      </c>
      <c r="BO2" s="65" t="s">
        <v>104</v>
      </c>
      <c r="BP2" s="66"/>
      <c r="BQ2" s="65" t="s">
        <v>1</v>
      </c>
      <c r="BR2" s="65" t="s">
        <v>2</v>
      </c>
      <c r="BS2" s="65" t="s">
        <v>105</v>
      </c>
      <c r="BT2" s="67" t="str">
        <f t="array" ref="BT2:EF26">SORT(B2:BN26,16,FALSE,26,FALSE,27,FALSE,28,FALSE,29,FALSE,30,FALSE,31,FALSE,32,FALSE,33,FALSE,34,FALSE,35,FALSE,36,FALSE,37,FALSE,38,FALSE,39,FALSE,40,FALSE,41,FALSE,42,FALSE,43,FALSE,44,FALSE,45,FALSE,46,FALSE,47,FALSE,48,FALSE,49,FALSE,50,FALSE,51,FALSE,52,FALSE,53,FALSE,54,FALSE,55,FALSE,56,FALSE,57,FALSE,58,FALSE,59,FALSE,60,FALSE,61,FALSE,62,FALSE,63,FALSE,64,FALSE,65,FALSE,13,FALSE,12,FALSE,11,FALSE,10,FALSE,9,FALSE,8,FALSE,7,FALSE,6,FALSE,5,FALSE,1,TRUE)</f>
        <v>Startnr.</v>
      </c>
      <c r="BU2" s="65" t="s">
        <v>4</v>
      </c>
      <c r="BV2" s="65" t="s">
        <v>5</v>
      </c>
      <c r="BW2" s="65" t="s">
        <v>6</v>
      </c>
      <c r="BX2" s="65" t="s">
        <v>7</v>
      </c>
      <c r="BY2" s="65" t="s">
        <v>8</v>
      </c>
      <c r="BZ2" s="65" t="s">
        <v>9</v>
      </c>
      <c r="CA2" s="65" t="s">
        <v>10</v>
      </c>
      <c r="CB2" s="65" t="s">
        <v>11</v>
      </c>
      <c r="CC2" s="65" t="s">
        <v>12</v>
      </c>
      <c r="CD2" s="65" t="s">
        <v>13</v>
      </c>
      <c r="CE2" s="65" t="s">
        <v>55</v>
      </c>
      <c r="CF2" s="65" t="s">
        <v>14</v>
      </c>
      <c r="CG2" s="65" t="s">
        <v>56</v>
      </c>
      <c r="CH2" s="65" t="s">
        <v>57</v>
      </c>
      <c r="CI2" s="65" t="s">
        <v>58</v>
      </c>
      <c r="CJ2" s="65" t="s">
        <v>16</v>
      </c>
      <c r="CK2" s="65" t="s">
        <v>15</v>
      </c>
      <c r="CL2" s="65" t="s">
        <v>59</v>
      </c>
      <c r="CM2" s="65" t="s">
        <v>60</v>
      </c>
      <c r="CN2" s="65" t="s">
        <v>61</v>
      </c>
      <c r="CO2" s="65" t="s">
        <v>62</v>
      </c>
      <c r="CP2" s="65" t="s">
        <v>61</v>
      </c>
      <c r="CQ2" s="65" t="s">
        <v>63</v>
      </c>
      <c r="CR2" s="65" t="s">
        <v>61</v>
      </c>
      <c r="CS2" s="65" t="s">
        <v>64</v>
      </c>
      <c r="CT2" s="65" t="s">
        <v>65</v>
      </c>
      <c r="CU2" s="65" t="s">
        <v>66</v>
      </c>
      <c r="CV2" s="65" t="s">
        <v>67</v>
      </c>
      <c r="CW2" s="65" t="s">
        <v>68</v>
      </c>
      <c r="CX2" s="65" t="s">
        <v>69</v>
      </c>
      <c r="CY2" s="65" t="s">
        <v>70</v>
      </c>
      <c r="CZ2" s="65" t="s">
        <v>71</v>
      </c>
      <c r="DA2" s="65" t="s">
        <v>72</v>
      </c>
      <c r="DB2" s="65" t="s">
        <v>73</v>
      </c>
      <c r="DC2" s="65" t="s">
        <v>74</v>
      </c>
      <c r="DD2" s="65" t="s">
        <v>75</v>
      </c>
      <c r="DE2" s="65" t="s">
        <v>76</v>
      </c>
      <c r="DF2" s="65" t="s">
        <v>77</v>
      </c>
      <c r="DG2" s="65" t="s">
        <v>78</v>
      </c>
      <c r="DH2" s="65" t="s">
        <v>79</v>
      </c>
      <c r="DI2" s="65" t="s">
        <v>80</v>
      </c>
      <c r="DJ2" s="65" t="s">
        <v>81</v>
      </c>
      <c r="DK2" s="65" t="s">
        <v>82</v>
      </c>
      <c r="DL2" s="65" t="s">
        <v>83</v>
      </c>
      <c r="DM2" s="65" t="s">
        <v>84</v>
      </c>
      <c r="DN2" s="65" t="s">
        <v>85</v>
      </c>
      <c r="DO2" s="65" t="s">
        <v>86</v>
      </c>
      <c r="DP2" s="65" t="s">
        <v>87</v>
      </c>
      <c r="DQ2" s="65" t="s">
        <v>88</v>
      </c>
      <c r="DR2" s="65" t="s">
        <v>89</v>
      </c>
      <c r="DS2" s="65" t="s">
        <v>90</v>
      </c>
      <c r="DT2" s="65" t="s">
        <v>91</v>
      </c>
      <c r="DU2" s="65" t="s">
        <v>92</v>
      </c>
      <c r="DV2" s="65" t="s">
        <v>93</v>
      </c>
      <c r="DW2" s="65" t="s">
        <v>94</v>
      </c>
      <c r="DX2" s="65" t="s">
        <v>95</v>
      </c>
      <c r="DY2" s="65" t="s">
        <v>96</v>
      </c>
      <c r="DZ2" s="65" t="s">
        <v>97</v>
      </c>
      <c r="EA2" s="65" t="s">
        <v>98</v>
      </c>
      <c r="EB2" s="65" t="s">
        <v>99</v>
      </c>
      <c r="EC2" s="65" t="s">
        <v>100</v>
      </c>
      <c r="ED2" s="65" t="s">
        <v>101</v>
      </c>
      <c r="EE2" s="65" t="s">
        <v>102</v>
      </c>
      <c r="EF2" s="65" t="s">
        <v>103</v>
      </c>
      <c r="EG2" s="65" t="s">
        <v>105</v>
      </c>
      <c r="EH2" s="65"/>
      <c r="EI2" s="65"/>
    </row>
    <row r="3" ht="18.75" customHeight="1">
      <c r="A3" s="125">
        <f t="shared" si="1"/>
        <v>1</v>
      </c>
      <c r="B3" s="126">
        <v>150.0</v>
      </c>
      <c r="C3" s="127" t="s">
        <v>203</v>
      </c>
      <c r="D3" s="127" t="s">
        <v>204</v>
      </c>
      <c r="E3" s="128" t="s">
        <v>155</v>
      </c>
      <c r="F3" s="128" t="s">
        <v>20</v>
      </c>
      <c r="G3" s="126">
        <v>39.0</v>
      </c>
      <c r="H3" s="126">
        <v>26.0</v>
      </c>
      <c r="I3" s="126">
        <v>34.0</v>
      </c>
      <c r="J3" s="126">
        <v>41.0</v>
      </c>
      <c r="K3" s="126">
        <v>39.0</v>
      </c>
      <c r="L3" s="126">
        <v>41.0</v>
      </c>
      <c r="M3" s="126">
        <v>41.0</v>
      </c>
      <c r="N3" s="126">
        <v>41.0</v>
      </c>
      <c r="O3" s="129">
        <f t="shared" ref="O3:O22" si="2">IF(S$28&gt;5,IFERROR(0-SMALL(G3:N3,2),""),"")</f>
        <v>-34</v>
      </c>
      <c r="P3" s="129">
        <f t="shared" ref="P3:P22" si="3">IF(S$28&gt;3,IFERROR(0-SMALL(G3:N3,1),""),"")</f>
        <v>-26</v>
      </c>
      <c r="Q3" s="130">
        <f t="shared" ref="Q3:Q22" si="4">IF(S$28&lt;4,SUM(G3:N3),IF(S$28&lt;6,SUM(G3:N3)+P3,SUM(G3:N3)+P3+O3))</f>
        <v>242</v>
      </c>
      <c r="R3" s="131" t="str">
        <f t="shared" ref="R3:R22" si="5">IF((COUNTIF(G3:M3,"&gt;0"))&gt;3,"NC-pokal"," ")</f>
        <v>NC-pokal</v>
      </c>
      <c r="S3" s="72">
        <f t="shared" ref="S3:S22" si="6">COUNTIF(G3:M3,"&gt;0")</f>
        <v>7</v>
      </c>
      <c r="T3" s="73">
        <f t="shared" ref="T3:T22" si="7">COUNTIF(G3:N3,"&gt;0")</f>
        <v>8</v>
      </c>
      <c r="U3" s="132">
        <f t="shared" ref="U3:U22" si="8">SUM(G3:N3)-SMALL(G3:N3,1)-SMALL(G3:N3,2)</f>
        <v>242</v>
      </c>
      <c r="V3" s="133">
        <f t="shared" ref="V3:V22" si="9">_xlfn.RANK.AVG(U3,U$3:U$26,FALSE)</f>
        <v>1</v>
      </c>
      <c r="W3" s="132">
        <f t="shared" ref="W3:W22" si="10">SUM(G3:N3)-SMALL(G3:N3,1)</f>
        <v>276</v>
      </c>
      <c r="X3" s="133">
        <f t="shared" ref="X3:X22" si="11">_xlfn.RANK.AVG(W3,W$3:W$26,FALSE)</f>
        <v>1</v>
      </c>
      <c r="Y3" s="132">
        <f t="shared" ref="Y3:Y22" si="12">SUM(G3:N3)</f>
        <v>302</v>
      </c>
      <c r="Z3" s="134">
        <f t="shared" ref="Z3:Z22" si="13">_xlfn.RANK.AVG(Y3,Y$3:Y$26,FALSE)</f>
        <v>2</v>
      </c>
      <c r="AA3" s="77">
        <f t="shared" ref="AA3:AA22" si="14">COUNTIF($G3:$N3,"41")</f>
        <v>4</v>
      </c>
      <c r="AB3" s="77">
        <f t="shared" ref="AB3:AB22" si="15">COUNTIF($G3:$N3,"39")</f>
        <v>2</v>
      </c>
      <c r="AC3" s="77">
        <f t="shared" ref="AC3:AC22" si="16">COUNTIF($G3:$N3,"38")</f>
        <v>0</v>
      </c>
      <c r="AD3" s="77">
        <f t="shared" ref="AD3:AD22" si="17">COUNTIF($G3:$N3,"37")</f>
        <v>0</v>
      </c>
      <c r="AE3" s="77">
        <f t="shared" ref="AE3:AE22" si="18">COUNTIF($G3:$N3,"36")</f>
        <v>0</v>
      </c>
      <c r="AF3" s="77">
        <f t="shared" ref="AF3:AF22" si="19">COUNTIF($G3:$N3,"35")</f>
        <v>0</v>
      </c>
      <c r="AG3" s="77">
        <f t="shared" ref="AG3:AG22" si="20">COUNTIF($G3:$N3,"34")</f>
        <v>1</v>
      </c>
      <c r="AH3" s="77">
        <f t="shared" ref="AH3:AH22" si="21">COUNTIF($G3:$N3,"33")</f>
        <v>0</v>
      </c>
      <c r="AI3" s="77">
        <f t="shared" ref="AI3:AI22" si="22">COUNTIF($G3:$N3,"32")</f>
        <v>0</v>
      </c>
      <c r="AJ3" s="77">
        <f t="shared" ref="AJ3:AJ22" si="23">COUNTIF($G3:$N3,"31")</f>
        <v>0</v>
      </c>
      <c r="AK3" s="77">
        <f t="shared" ref="AK3:AK22" si="24">COUNTIF($G3:$N3,"30")</f>
        <v>0</v>
      </c>
      <c r="AL3" s="77">
        <f t="shared" ref="AL3:AL22" si="25">COUNTIF($G3:$N3,"29")</f>
        <v>0</v>
      </c>
      <c r="AM3" s="77">
        <f t="shared" ref="AM3:AM22" si="26">COUNTIF($G3:$N3,"28")</f>
        <v>0</v>
      </c>
      <c r="AN3" s="77">
        <f t="shared" ref="AN3:AN22" si="27">COUNTIF($G3:$N3,"27")</f>
        <v>0</v>
      </c>
      <c r="AO3" s="77">
        <f t="shared" ref="AO3:AO22" si="28">COUNTIF($G3:$N3,"26")</f>
        <v>1</v>
      </c>
      <c r="AP3" s="77">
        <f t="shared" ref="AP3:AP22" si="29">COUNTIF($G3:$N3,"25")</f>
        <v>0</v>
      </c>
      <c r="AQ3" s="77">
        <f t="shared" ref="AQ3:AQ22" si="30">COUNTIF($G3:$N3,"24")</f>
        <v>0</v>
      </c>
      <c r="AR3" s="77">
        <f t="shared" ref="AR3:AR22" si="31">COUNTIF($G3:$N3,"23")</f>
        <v>0</v>
      </c>
      <c r="AS3" s="77">
        <f t="shared" ref="AS3:AS22" si="32">COUNTIF($G3:$N3,"22")</f>
        <v>0</v>
      </c>
      <c r="AT3" s="77">
        <f t="shared" ref="AT3:AT22" si="33">COUNTIF($G3:$N3,"21")</f>
        <v>0</v>
      </c>
      <c r="AU3" s="77">
        <f t="shared" ref="AU3:AU22" si="34">COUNTIF($G3:$N3,"20")</f>
        <v>0</v>
      </c>
      <c r="AV3" s="77">
        <f t="shared" ref="AV3:AV22" si="35">COUNTIF($G3:$N3,"19")</f>
        <v>0</v>
      </c>
      <c r="AW3" s="77">
        <f t="shared" ref="AW3:AW22" si="36">COUNTIF($G3:$N3,"18")</f>
        <v>0</v>
      </c>
      <c r="AX3" s="77">
        <f t="shared" ref="AX3:AX22" si="37">COUNTIF($G3:$N3,"17")</f>
        <v>0</v>
      </c>
      <c r="AY3" s="77">
        <f t="shared" ref="AY3:AY22" si="38">COUNTIF($G3:$N3,"16")</f>
        <v>0</v>
      </c>
      <c r="AZ3" s="77">
        <f t="shared" ref="AZ3:AZ22" si="39">COUNTIF($G3:$N3,"15")</f>
        <v>0</v>
      </c>
      <c r="BA3" s="77">
        <f t="shared" ref="BA3:BA22" si="40">COUNTIF($G3:$N3,"14")</f>
        <v>0</v>
      </c>
      <c r="BB3" s="77">
        <f t="shared" ref="BB3:BB22" si="41">COUNTIF($G3:$N3,"13")</f>
        <v>0</v>
      </c>
      <c r="BC3" s="77">
        <f t="shared" ref="BC3:BC22" si="42">COUNTIF($G3:$N3,"12")</f>
        <v>0</v>
      </c>
      <c r="BD3" s="77">
        <f t="shared" ref="BD3:BD22" si="43">COUNTIF($G3:$N3,"11")</f>
        <v>0</v>
      </c>
      <c r="BE3" s="77">
        <f t="shared" ref="BE3:BE22" si="44">COUNTIF($G3:$N3,"10")</f>
        <v>0</v>
      </c>
      <c r="BF3" s="77">
        <f t="shared" ref="BF3:BF22" si="45">COUNTIF($G3:$N3,"9")</f>
        <v>0</v>
      </c>
      <c r="BG3" s="77">
        <f t="shared" ref="BG3:BG22" si="46">COUNTIF($G3:$N3,"8")</f>
        <v>0</v>
      </c>
      <c r="BH3" s="77">
        <f t="shared" ref="BH3:BH22" si="47">COUNTIF($G3:$N3,"7")</f>
        <v>0</v>
      </c>
      <c r="BI3" s="77">
        <f t="shared" ref="BI3:BI22" si="48">COUNTIF($G3:$N3,"6")</f>
        <v>0</v>
      </c>
      <c r="BJ3" s="77">
        <f t="shared" ref="BJ3:BJ22" si="49">COUNTIF($G3:$N3,"5")</f>
        <v>0</v>
      </c>
      <c r="BK3" s="77">
        <f t="shared" ref="BK3:BK22" si="50">COUNTIF($G3:$N3,"4")</f>
        <v>0</v>
      </c>
      <c r="BL3" s="77">
        <f t="shared" ref="BL3:BL22" si="51">COUNTIF($G3:$N3,"3")</f>
        <v>0</v>
      </c>
      <c r="BM3" s="77">
        <f t="shared" ref="BM3:BM22" si="52">COUNTIF($G3:$N3,"2")</f>
        <v>0</v>
      </c>
      <c r="BN3" s="77">
        <f t="shared" ref="BN3:BN22" si="53">COUNTIF($G3:$N3,"1")</f>
        <v>0</v>
      </c>
      <c r="BO3" s="78">
        <f t="shared" ref="BO3:BO22" si="54">COUNTIF($G3:$N3,"NOLL")</f>
        <v>0</v>
      </c>
      <c r="BP3" s="77"/>
      <c r="BQ3" s="77" t="str">
        <f t="shared" ref="BQ3:BQ22" si="55">IF(COUNTIF(G3:M3,"&gt;0")+COUNTIF(G3:M3,"x")&gt;3,"x","")</f>
        <v>x</v>
      </c>
      <c r="BR3" s="77" t="str">
        <f t="shared" ref="BR3:BR22" si="56">IF(COUNTIF(G3:L3,"&gt;0")&gt;2,"x","")</f>
        <v>x</v>
      </c>
      <c r="BS3" s="79">
        <f t="shared" ref="BS3:BS22" si="57">ROW()-2</f>
        <v>1</v>
      </c>
      <c r="BT3" s="77">
        <v>150.0</v>
      </c>
      <c r="BU3" s="77" t="s">
        <v>203</v>
      </c>
      <c r="BV3" s="77" t="s">
        <v>204</v>
      </c>
      <c r="BW3" s="77" t="s">
        <v>155</v>
      </c>
      <c r="BX3" s="77" t="s">
        <v>20</v>
      </c>
      <c r="BY3" s="77">
        <v>39.0</v>
      </c>
      <c r="BZ3" s="77">
        <v>26.0</v>
      </c>
      <c r="CA3" s="77">
        <v>34.0</v>
      </c>
      <c r="CB3" s="77">
        <v>41.0</v>
      </c>
      <c r="CC3" s="77">
        <v>39.0</v>
      </c>
      <c r="CD3" s="77">
        <v>41.0</v>
      </c>
      <c r="CE3" s="77">
        <v>41.0</v>
      </c>
      <c r="CF3" s="77">
        <v>41.0</v>
      </c>
      <c r="CG3" s="77">
        <v>-34.0</v>
      </c>
      <c r="CH3" s="77">
        <v>-26.0</v>
      </c>
      <c r="CI3" s="77">
        <v>242.0</v>
      </c>
      <c r="CJ3" s="77" t="s">
        <v>16</v>
      </c>
      <c r="CK3" s="77">
        <v>7.0</v>
      </c>
      <c r="CL3" s="77">
        <v>8.0</v>
      </c>
      <c r="CM3" s="77">
        <v>242.0</v>
      </c>
      <c r="CN3" s="77">
        <v>1.0</v>
      </c>
      <c r="CO3" s="77">
        <v>276.0</v>
      </c>
      <c r="CP3" s="77">
        <v>1.0</v>
      </c>
      <c r="CQ3" s="77">
        <v>302.0</v>
      </c>
      <c r="CR3" s="77">
        <v>2.0</v>
      </c>
      <c r="CS3" s="77">
        <v>4.0</v>
      </c>
      <c r="CT3" s="77">
        <v>2.0</v>
      </c>
      <c r="CU3" s="77">
        <v>0.0</v>
      </c>
      <c r="CV3" s="77">
        <v>0.0</v>
      </c>
      <c r="CW3" s="77">
        <v>0.0</v>
      </c>
      <c r="CX3" s="77">
        <v>0.0</v>
      </c>
      <c r="CY3" s="77">
        <v>1.0</v>
      </c>
      <c r="CZ3" s="77">
        <v>0.0</v>
      </c>
      <c r="DA3" s="77">
        <v>0.0</v>
      </c>
      <c r="DB3" s="77">
        <v>0.0</v>
      </c>
      <c r="DC3" s="77">
        <v>0.0</v>
      </c>
      <c r="DD3" s="77">
        <v>0.0</v>
      </c>
      <c r="DE3" s="77">
        <v>0.0</v>
      </c>
      <c r="DF3" s="77">
        <v>0.0</v>
      </c>
      <c r="DG3" s="77">
        <v>1.0</v>
      </c>
      <c r="DH3" s="77">
        <v>0.0</v>
      </c>
      <c r="DI3" s="77">
        <v>0.0</v>
      </c>
      <c r="DJ3" s="77">
        <v>0.0</v>
      </c>
      <c r="DK3" s="77">
        <v>0.0</v>
      </c>
      <c r="DL3" s="77">
        <v>0.0</v>
      </c>
      <c r="DM3" s="77">
        <v>0.0</v>
      </c>
      <c r="DN3" s="77">
        <v>0.0</v>
      </c>
      <c r="DO3" s="77">
        <v>0.0</v>
      </c>
      <c r="DP3" s="77">
        <v>0.0</v>
      </c>
      <c r="DQ3" s="77">
        <v>0.0</v>
      </c>
      <c r="DR3" s="77">
        <v>0.0</v>
      </c>
      <c r="DS3" s="77">
        <v>0.0</v>
      </c>
      <c r="DT3" s="77">
        <v>0.0</v>
      </c>
      <c r="DU3" s="77">
        <v>0.0</v>
      </c>
      <c r="DV3" s="77">
        <v>0.0</v>
      </c>
      <c r="DW3" s="77">
        <v>0.0</v>
      </c>
      <c r="DX3" s="77">
        <v>0.0</v>
      </c>
      <c r="DY3" s="77">
        <v>0.0</v>
      </c>
      <c r="DZ3" s="77">
        <v>0.0</v>
      </c>
      <c r="EA3" s="77">
        <v>0.0</v>
      </c>
      <c r="EB3" s="77">
        <v>0.0</v>
      </c>
      <c r="EC3" s="77">
        <v>0.0</v>
      </c>
      <c r="ED3" s="77">
        <v>0.0</v>
      </c>
      <c r="EE3" s="77">
        <v>0.0</v>
      </c>
      <c r="EF3" s="77">
        <v>0.0</v>
      </c>
      <c r="EG3" s="79">
        <f t="shared" ref="EG3:EG26" si="58">ROW()-2</f>
        <v>1</v>
      </c>
      <c r="EH3" s="22"/>
      <c r="EI3" s="77"/>
    </row>
    <row r="4" ht="18.75" customHeight="1">
      <c r="A4" s="125">
        <f t="shared" si="1"/>
        <v>2</v>
      </c>
      <c r="B4" s="126">
        <v>51.0</v>
      </c>
      <c r="C4" s="127" t="s">
        <v>129</v>
      </c>
      <c r="D4" s="127" t="s">
        <v>186</v>
      </c>
      <c r="E4" s="128" t="s">
        <v>24</v>
      </c>
      <c r="F4" s="128" t="s">
        <v>20</v>
      </c>
      <c r="G4" s="126">
        <v>41.0</v>
      </c>
      <c r="H4" s="126">
        <v>35.0</v>
      </c>
      <c r="I4" s="126">
        <v>31.0</v>
      </c>
      <c r="J4" s="126">
        <v>39.0</v>
      </c>
      <c r="K4" s="126">
        <v>41.0</v>
      </c>
      <c r="L4" s="126">
        <v>39.0</v>
      </c>
      <c r="M4" s="126">
        <v>39.0</v>
      </c>
      <c r="N4" s="126">
        <v>36.0</v>
      </c>
      <c r="O4" s="129">
        <f t="shared" si="2"/>
        <v>-35</v>
      </c>
      <c r="P4" s="129">
        <f t="shared" si="3"/>
        <v>-31</v>
      </c>
      <c r="Q4" s="130">
        <f t="shared" si="4"/>
        <v>235</v>
      </c>
      <c r="R4" s="131" t="str">
        <f t="shared" si="5"/>
        <v>NC-pokal</v>
      </c>
      <c r="S4" s="72">
        <f t="shared" si="6"/>
        <v>7</v>
      </c>
      <c r="T4" s="73">
        <f t="shared" si="7"/>
        <v>8</v>
      </c>
      <c r="U4" s="132">
        <f t="shared" si="8"/>
        <v>235</v>
      </c>
      <c r="V4" s="133">
        <f t="shared" si="9"/>
        <v>2</v>
      </c>
      <c r="W4" s="132">
        <f t="shared" si="10"/>
        <v>270</v>
      </c>
      <c r="X4" s="133">
        <f t="shared" si="11"/>
        <v>2</v>
      </c>
      <c r="Y4" s="132">
        <f t="shared" si="12"/>
        <v>301</v>
      </c>
      <c r="Z4" s="134">
        <f t="shared" si="13"/>
        <v>3</v>
      </c>
      <c r="AA4" s="77">
        <f t="shared" si="14"/>
        <v>2</v>
      </c>
      <c r="AB4" s="77">
        <f t="shared" si="15"/>
        <v>3</v>
      </c>
      <c r="AC4" s="77">
        <f t="shared" si="16"/>
        <v>0</v>
      </c>
      <c r="AD4" s="77">
        <f t="shared" si="17"/>
        <v>0</v>
      </c>
      <c r="AE4" s="77">
        <f t="shared" si="18"/>
        <v>1</v>
      </c>
      <c r="AF4" s="77">
        <f t="shared" si="19"/>
        <v>1</v>
      </c>
      <c r="AG4" s="77">
        <f t="shared" si="20"/>
        <v>0</v>
      </c>
      <c r="AH4" s="77">
        <f t="shared" si="21"/>
        <v>0</v>
      </c>
      <c r="AI4" s="77">
        <f t="shared" si="22"/>
        <v>0</v>
      </c>
      <c r="AJ4" s="77">
        <f t="shared" si="23"/>
        <v>1</v>
      </c>
      <c r="AK4" s="77">
        <f t="shared" si="24"/>
        <v>0</v>
      </c>
      <c r="AL4" s="77">
        <f t="shared" si="25"/>
        <v>0</v>
      </c>
      <c r="AM4" s="77">
        <f t="shared" si="26"/>
        <v>0</v>
      </c>
      <c r="AN4" s="77">
        <f t="shared" si="27"/>
        <v>0</v>
      </c>
      <c r="AO4" s="77">
        <f t="shared" si="28"/>
        <v>0</v>
      </c>
      <c r="AP4" s="77">
        <f t="shared" si="29"/>
        <v>0</v>
      </c>
      <c r="AQ4" s="77">
        <f t="shared" si="30"/>
        <v>0</v>
      </c>
      <c r="AR4" s="77">
        <f t="shared" si="31"/>
        <v>0</v>
      </c>
      <c r="AS4" s="77">
        <f t="shared" si="32"/>
        <v>0</v>
      </c>
      <c r="AT4" s="77">
        <f t="shared" si="33"/>
        <v>0</v>
      </c>
      <c r="AU4" s="77">
        <f t="shared" si="34"/>
        <v>0</v>
      </c>
      <c r="AV4" s="77">
        <f t="shared" si="35"/>
        <v>0</v>
      </c>
      <c r="AW4" s="77">
        <f t="shared" si="36"/>
        <v>0</v>
      </c>
      <c r="AX4" s="77">
        <f t="shared" si="37"/>
        <v>0</v>
      </c>
      <c r="AY4" s="77">
        <f t="shared" si="38"/>
        <v>0</v>
      </c>
      <c r="AZ4" s="77">
        <f t="shared" si="39"/>
        <v>0</v>
      </c>
      <c r="BA4" s="77">
        <f t="shared" si="40"/>
        <v>0</v>
      </c>
      <c r="BB4" s="77">
        <f t="shared" si="41"/>
        <v>0</v>
      </c>
      <c r="BC4" s="77">
        <f t="shared" si="42"/>
        <v>0</v>
      </c>
      <c r="BD4" s="77">
        <f t="shared" si="43"/>
        <v>0</v>
      </c>
      <c r="BE4" s="77">
        <f t="shared" si="44"/>
        <v>0</v>
      </c>
      <c r="BF4" s="77">
        <f t="shared" si="45"/>
        <v>0</v>
      </c>
      <c r="BG4" s="77">
        <f t="shared" si="46"/>
        <v>0</v>
      </c>
      <c r="BH4" s="77">
        <f t="shared" si="47"/>
        <v>0</v>
      </c>
      <c r="BI4" s="77">
        <f t="shared" si="48"/>
        <v>0</v>
      </c>
      <c r="BJ4" s="77">
        <f t="shared" si="49"/>
        <v>0</v>
      </c>
      <c r="BK4" s="77">
        <f t="shared" si="50"/>
        <v>0</v>
      </c>
      <c r="BL4" s="77">
        <f t="shared" si="51"/>
        <v>0</v>
      </c>
      <c r="BM4" s="77">
        <f t="shared" si="52"/>
        <v>0</v>
      </c>
      <c r="BN4" s="77">
        <f t="shared" si="53"/>
        <v>0</v>
      </c>
      <c r="BO4" s="78">
        <f t="shared" si="54"/>
        <v>0</v>
      </c>
      <c r="BP4" s="77"/>
      <c r="BQ4" s="77" t="str">
        <f t="shared" si="55"/>
        <v>x</v>
      </c>
      <c r="BR4" s="77" t="str">
        <f t="shared" si="56"/>
        <v>x</v>
      </c>
      <c r="BS4" s="79">
        <f t="shared" si="57"/>
        <v>2</v>
      </c>
      <c r="BT4" s="77">
        <v>51.0</v>
      </c>
      <c r="BU4" s="77" t="s">
        <v>129</v>
      </c>
      <c r="BV4" s="77" t="s">
        <v>186</v>
      </c>
      <c r="BW4" s="77" t="s">
        <v>24</v>
      </c>
      <c r="BX4" s="77" t="s">
        <v>20</v>
      </c>
      <c r="BY4" s="77">
        <v>41.0</v>
      </c>
      <c r="BZ4" s="77">
        <v>35.0</v>
      </c>
      <c r="CA4" s="77">
        <v>31.0</v>
      </c>
      <c r="CB4" s="77">
        <v>39.0</v>
      </c>
      <c r="CC4" s="77">
        <v>41.0</v>
      </c>
      <c r="CD4" s="77">
        <v>39.0</v>
      </c>
      <c r="CE4" s="77">
        <v>39.0</v>
      </c>
      <c r="CF4" s="77">
        <v>36.0</v>
      </c>
      <c r="CG4" s="77">
        <v>-35.0</v>
      </c>
      <c r="CH4" s="77">
        <v>-31.0</v>
      </c>
      <c r="CI4" s="77">
        <v>235.0</v>
      </c>
      <c r="CJ4" s="77" t="s">
        <v>16</v>
      </c>
      <c r="CK4" s="77">
        <v>7.0</v>
      </c>
      <c r="CL4" s="77">
        <v>8.0</v>
      </c>
      <c r="CM4" s="77">
        <v>235.0</v>
      </c>
      <c r="CN4" s="77">
        <v>2.0</v>
      </c>
      <c r="CO4" s="77">
        <v>270.0</v>
      </c>
      <c r="CP4" s="77">
        <v>2.0</v>
      </c>
      <c r="CQ4" s="77">
        <v>301.0</v>
      </c>
      <c r="CR4" s="77">
        <v>3.0</v>
      </c>
      <c r="CS4" s="77">
        <v>2.0</v>
      </c>
      <c r="CT4" s="77">
        <v>3.0</v>
      </c>
      <c r="CU4" s="77">
        <v>0.0</v>
      </c>
      <c r="CV4" s="77">
        <v>0.0</v>
      </c>
      <c r="CW4" s="77">
        <v>1.0</v>
      </c>
      <c r="CX4" s="77">
        <v>1.0</v>
      </c>
      <c r="CY4" s="77">
        <v>0.0</v>
      </c>
      <c r="CZ4" s="77">
        <v>0.0</v>
      </c>
      <c r="DA4" s="77">
        <v>0.0</v>
      </c>
      <c r="DB4" s="77">
        <v>1.0</v>
      </c>
      <c r="DC4" s="77">
        <v>0.0</v>
      </c>
      <c r="DD4" s="77">
        <v>0.0</v>
      </c>
      <c r="DE4" s="77">
        <v>0.0</v>
      </c>
      <c r="DF4" s="77">
        <v>0.0</v>
      </c>
      <c r="DG4" s="77">
        <v>0.0</v>
      </c>
      <c r="DH4" s="77">
        <v>0.0</v>
      </c>
      <c r="DI4" s="77">
        <v>0.0</v>
      </c>
      <c r="DJ4" s="77">
        <v>0.0</v>
      </c>
      <c r="DK4" s="77">
        <v>0.0</v>
      </c>
      <c r="DL4" s="77">
        <v>0.0</v>
      </c>
      <c r="DM4" s="77">
        <v>0.0</v>
      </c>
      <c r="DN4" s="77">
        <v>0.0</v>
      </c>
      <c r="DO4" s="77">
        <v>0.0</v>
      </c>
      <c r="DP4" s="77">
        <v>0.0</v>
      </c>
      <c r="DQ4" s="77">
        <v>0.0</v>
      </c>
      <c r="DR4" s="77">
        <v>0.0</v>
      </c>
      <c r="DS4" s="77">
        <v>0.0</v>
      </c>
      <c r="DT4" s="77">
        <v>0.0</v>
      </c>
      <c r="DU4" s="77">
        <v>0.0</v>
      </c>
      <c r="DV4" s="77">
        <v>0.0</v>
      </c>
      <c r="DW4" s="77">
        <v>0.0</v>
      </c>
      <c r="DX4" s="77">
        <v>0.0</v>
      </c>
      <c r="DY4" s="77">
        <v>0.0</v>
      </c>
      <c r="DZ4" s="77">
        <v>0.0</v>
      </c>
      <c r="EA4" s="77">
        <v>0.0</v>
      </c>
      <c r="EB4" s="77">
        <v>0.0</v>
      </c>
      <c r="EC4" s="77">
        <v>0.0</v>
      </c>
      <c r="ED4" s="77">
        <v>0.0</v>
      </c>
      <c r="EE4" s="77">
        <v>0.0</v>
      </c>
      <c r="EF4" s="77">
        <v>0.0</v>
      </c>
      <c r="EG4" s="79">
        <f t="shared" si="58"/>
        <v>2</v>
      </c>
      <c r="EH4" s="22"/>
      <c r="EI4" s="77"/>
    </row>
    <row r="5" ht="18.75" customHeight="1">
      <c r="A5" s="125">
        <f t="shared" si="1"/>
        <v>3</v>
      </c>
      <c r="B5" s="126">
        <v>83.0</v>
      </c>
      <c r="C5" s="127" t="s">
        <v>126</v>
      </c>
      <c r="D5" s="127" t="s">
        <v>205</v>
      </c>
      <c r="E5" s="128" t="s">
        <v>34</v>
      </c>
      <c r="F5" s="128" t="s">
        <v>20</v>
      </c>
      <c r="G5" s="126">
        <v>37.0</v>
      </c>
      <c r="H5" s="126">
        <v>39.0</v>
      </c>
      <c r="I5" s="126">
        <v>39.0</v>
      </c>
      <c r="J5" s="126">
        <v>37.0</v>
      </c>
      <c r="K5" s="126">
        <v>38.0</v>
      </c>
      <c r="L5" s="126">
        <v>37.0</v>
      </c>
      <c r="M5" s="126">
        <v>38.0</v>
      </c>
      <c r="N5" s="126">
        <v>39.0</v>
      </c>
      <c r="O5" s="129">
        <f t="shared" si="2"/>
        <v>-37</v>
      </c>
      <c r="P5" s="129">
        <f t="shared" si="3"/>
        <v>-37</v>
      </c>
      <c r="Q5" s="130">
        <f t="shared" si="4"/>
        <v>230</v>
      </c>
      <c r="R5" s="131" t="str">
        <f t="shared" si="5"/>
        <v>NC-pokal</v>
      </c>
      <c r="S5" s="72">
        <f t="shared" si="6"/>
        <v>7</v>
      </c>
      <c r="T5" s="73">
        <f t="shared" si="7"/>
        <v>8</v>
      </c>
      <c r="U5" s="132">
        <f t="shared" si="8"/>
        <v>230</v>
      </c>
      <c r="V5" s="133">
        <f t="shared" si="9"/>
        <v>3</v>
      </c>
      <c r="W5" s="132">
        <f t="shared" si="10"/>
        <v>267</v>
      </c>
      <c r="X5" s="133">
        <f t="shared" si="11"/>
        <v>3</v>
      </c>
      <c r="Y5" s="132">
        <f t="shared" si="12"/>
        <v>304</v>
      </c>
      <c r="Z5" s="134">
        <f t="shared" si="13"/>
        <v>1</v>
      </c>
      <c r="AA5" s="77">
        <f t="shared" si="14"/>
        <v>0</v>
      </c>
      <c r="AB5" s="77">
        <f t="shared" si="15"/>
        <v>3</v>
      </c>
      <c r="AC5" s="77">
        <f t="shared" si="16"/>
        <v>2</v>
      </c>
      <c r="AD5" s="77">
        <f t="shared" si="17"/>
        <v>3</v>
      </c>
      <c r="AE5" s="77">
        <f t="shared" si="18"/>
        <v>0</v>
      </c>
      <c r="AF5" s="77">
        <f t="shared" si="19"/>
        <v>0</v>
      </c>
      <c r="AG5" s="77">
        <f t="shared" si="20"/>
        <v>0</v>
      </c>
      <c r="AH5" s="77">
        <f t="shared" si="21"/>
        <v>0</v>
      </c>
      <c r="AI5" s="77">
        <f t="shared" si="22"/>
        <v>0</v>
      </c>
      <c r="AJ5" s="77">
        <f t="shared" si="23"/>
        <v>0</v>
      </c>
      <c r="AK5" s="77">
        <f t="shared" si="24"/>
        <v>0</v>
      </c>
      <c r="AL5" s="77">
        <f t="shared" si="25"/>
        <v>0</v>
      </c>
      <c r="AM5" s="77">
        <f t="shared" si="26"/>
        <v>0</v>
      </c>
      <c r="AN5" s="77">
        <f t="shared" si="27"/>
        <v>0</v>
      </c>
      <c r="AO5" s="77">
        <f t="shared" si="28"/>
        <v>0</v>
      </c>
      <c r="AP5" s="77">
        <f t="shared" si="29"/>
        <v>0</v>
      </c>
      <c r="AQ5" s="77">
        <f t="shared" si="30"/>
        <v>0</v>
      </c>
      <c r="AR5" s="77">
        <f t="shared" si="31"/>
        <v>0</v>
      </c>
      <c r="AS5" s="77">
        <f t="shared" si="32"/>
        <v>0</v>
      </c>
      <c r="AT5" s="77">
        <f t="shared" si="33"/>
        <v>0</v>
      </c>
      <c r="AU5" s="77">
        <f t="shared" si="34"/>
        <v>0</v>
      </c>
      <c r="AV5" s="77">
        <f t="shared" si="35"/>
        <v>0</v>
      </c>
      <c r="AW5" s="77">
        <f t="shared" si="36"/>
        <v>0</v>
      </c>
      <c r="AX5" s="77">
        <f t="shared" si="37"/>
        <v>0</v>
      </c>
      <c r="AY5" s="77">
        <f t="shared" si="38"/>
        <v>0</v>
      </c>
      <c r="AZ5" s="77">
        <f t="shared" si="39"/>
        <v>0</v>
      </c>
      <c r="BA5" s="77">
        <f t="shared" si="40"/>
        <v>0</v>
      </c>
      <c r="BB5" s="77">
        <f t="shared" si="41"/>
        <v>0</v>
      </c>
      <c r="BC5" s="77">
        <f t="shared" si="42"/>
        <v>0</v>
      </c>
      <c r="BD5" s="77">
        <f t="shared" si="43"/>
        <v>0</v>
      </c>
      <c r="BE5" s="77">
        <f t="shared" si="44"/>
        <v>0</v>
      </c>
      <c r="BF5" s="77">
        <f t="shared" si="45"/>
        <v>0</v>
      </c>
      <c r="BG5" s="77">
        <f t="shared" si="46"/>
        <v>0</v>
      </c>
      <c r="BH5" s="77">
        <f t="shared" si="47"/>
        <v>0</v>
      </c>
      <c r="BI5" s="77">
        <f t="shared" si="48"/>
        <v>0</v>
      </c>
      <c r="BJ5" s="77">
        <f t="shared" si="49"/>
        <v>0</v>
      </c>
      <c r="BK5" s="77">
        <f t="shared" si="50"/>
        <v>0</v>
      </c>
      <c r="BL5" s="77">
        <f t="shared" si="51"/>
        <v>0</v>
      </c>
      <c r="BM5" s="77">
        <f t="shared" si="52"/>
        <v>0</v>
      </c>
      <c r="BN5" s="77">
        <f t="shared" si="53"/>
        <v>0</v>
      </c>
      <c r="BO5" s="78">
        <f t="shared" si="54"/>
        <v>0</v>
      </c>
      <c r="BP5" s="77"/>
      <c r="BQ5" s="77" t="str">
        <f t="shared" si="55"/>
        <v>x</v>
      </c>
      <c r="BR5" s="77" t="str">
        <f t="shared" si="56"/>
        <v>x</v>
      </c>
      <c r="BS5" s="79">
        <f t="shared" si="57"/>
        <v>3</v>
      </c>
      <c r="BT5" s="77">
        <v>83.0</v>
      </c>
      <c r="BU5" s="77" t="s">
        <v>126</v>
      </c>
      <c r="BV5" s="77" t="s">
        <v>205</v>
      </c>
      <c r="BW5" s="77" t="s">
        <v>34</v>
      </c>
      <c r="BX5" s="77" t="s">
        <v>20</v>
      </c>
      <c r="BY5" s="77">
        <v>37.0</v>
      </c>
      <c r="BZ5" s="77">
        <v>39.0</v>
      </c>
      <c r="CA5" s="77">
        <v>39.0</v>
      </c>
      <c r="CB5" s="77">
        <v>37.0</v>
      </c>
      <c r="CC5" s="77">
        <v>38.0</v>
      </c>
      <c r="CD5" s="77">
        <v>37.0</v>
      </c>
      <c r="CE5" s="77">
        <v>38.0</v>
      </c>
      <c r="CF5" s="77">
        <v>39.0</v>
      </c>
      <c r="CG5" s="77">
        <v>-37.0</v>
      </c>
      <c r="CH5" s="77">
        <v>-37.0</v>
      </c>
      <c r="CI5" s="77">
        <v>230.0</v>
      </c>
      <c r="CJ5" s="77" t="s">
        <v>16</v>
      </c>
      <c r="CK5" s="77">
        <v>7.0</v>
      </c>
      <c r="CL5" s="77">
        <v>8.0</v>
      </c>
      <c r="CM5" s="77">
        <v>230.0</v>
      </c>
      <c r="CN5" s="77">
        <v>3.0</v>
      </c>
      <c r="CO5" s="77">
        <v>267.0</v>
      </c>
      <c r="CP5" s="77">
        <v>3.0</v>
      </c>
      <c r="CQ5" s="77">
        <v>304.0</v>
      </c>
      <c r="CR5" s="77">
        <v>1.0</v>
      </c>
      <c r="CS5" s="77">
        <v>0.0</v>
      </c>
      <c r="CT5" s="77">
        <v>3.0</v>
      </c>
      <c r="CU5" s="77">
        <v>2.0</v>
      </c>
      <c r="CV5" s="77">
        <v>3.0</v>
      </c>
      <c r="CW5" s="77">
        <v>0.0</v>
      </c>
      <c r="CX5" s="77">
        <v>0.0</v>
      </c>
      <c r="CY5" s="77">
        <v>0.0</v>
      </c>
      <c r="CZ5" s="77">
        <v>0.0</v>
      </c>
      <c r="DA5" s="77">
        <v>0.0</v>
      </c>
      <c r="DB5" s="77">
        <v>0.0</v>
      </c>
      <c r="DC5" s="77">
        <v>0.0</v>
      </c>
      <c r="DD5" s="77">
        <v>0.0</v>
      </c>
      <c r="DE5" s="77">
        <v>0.0</v>
      </c>
      <c r="DF5" s="77">
        <v>0.0</v>
      </c>
      <c r="DG5" s="77">
        <v>0.0</v>
      </c>
      <c r="DH5" s="77">
        <v>0.0</v>
      </c>
      <c r="DI5" s="77">
        <v>0.0</v>
      </c>
      <c r="DJ5" s="77">
        <v>0.0</v>
      </c>
      <c r="DK5" s="77">
        <v>0.0</v>
      </c>
      <c r="DL5" s="77">
        <v>0.0</v>
      </c>
      <c r="DM5" s="77">
        <v>0.0</v>
      </c>
      <c r="DN5" s="77">
        <v>0.0</v>
      </c>
      <c r="DO5" s="77">
        <v>0.0</v>
      </c>
      <c r="DP5" s="77">
        <v>0.0</v>
      </c>
      <c r="DQ5" s="77">
        <v>0.0</v>
      </c>
      <c r="DR5" s="77">
        <v>0.0</v>
      </c>
      <c r="DS5" s="77">
        <v>0.0</v>
      </c>
      <c r="DT5" s="77">
        <v>0.0</v>
      </c>
      <c r="DU5" s="77">
        <v>0.0</v>
      </c>
      <c r="DV5" s="77">
        <v>0.0</v>
      </c>
      <c r="DW5" s="77">
        <v>0.0</v>
      </c>
      <c r="DX5" s="77">
        <v>0.0</v>
      </c>
      <c r="DY5" s="77">
        <v>0.0</v>
      </c>
      <c r="DZ5" s="77">
        <v>0.0</v>
      </c>
      <c r="EA5" s="77">
        <v>0.0</v>
      </c>
      <c r="EB5" s="77">
        <v>0.0</v>
      </c>
      <c r="EC5" s="77">
        <v>0.0</v>
      </c>
      <c r="ED5" s="77">
        <v>0.0</v>
      </c>
      <c r="EE5" s="77">
        <v>0.0</v>
      </c>
      <c r="EF5" s="77">
        <v>0.0</v>
      </c>
      <c r="EG5" s="79">
        <f t="shared" si="58"/>
        <v>3</v>
      </c>
      <c r="EH5" s="22"/>
      <c r="EI5" s="77"/>
    </row>
    <row r="6" ht="18.75" customHeight="1">
      <c r="A6" s="125">
        <f t="shared" si="1"/>
        <v>4</v>
      </c>
      <c r="B6" s="126">
        <v>221.0</v>
      </c>
      <c r="C6" s="127" t="s">
        <v>126</v>
      </c>
      <c r="D6" s="127" t="s">
        <v>206</v>
      </c>
      <c r="E6" s="128" t="s">
        <v>24</v>
      </c>
      <c r="F6" s="128" t="s">
        <v>20</v>
      </c>
      <c r="G6" s="126">
        <v>35.0</v>
      </c>
      <c r="H6" s="126">
        <v>41.0</v>
      </c>
      <c r="I6" s="126">
        <v>41.0</v>
      </c>
      <c r="J6" s="126">
        <v>38.0</v>
      </c>
      <c r="K6" s="126">
        <v>37.0</v>
      </c>
      <c r="L6" s="126">
        <v>19.0</v>
      </c>
      <c r="M6" s="126">
        <v>33.0</v>
      </c>
      <c r="N6" s="126">
        <v>37.0</v>
      </c>
      <c r="O6" s="129">
        <f t="shared" si="2"/>
        <v>-33</v>
      </c>
      <c r="P6" s="129">
        <f t="shared" si="3"/>
        <v>-19</v>
      </c>
      <c r="Q6" s="130">
        <f t="shared" si="4"/>
        <v>229</v>
      </c>
      <c r="R6" s="131" t="str">
        <f t="shared" si="5"/>
        <v>NC-pokal</v>
      </c>
      <c r="S6" s="72">
        <f t="shared" si="6"/>
        <v>7</v>
      </c>
      <c r="T6" s="73">
        <f t="shared" si="7"/>
        <v>8</v>
      </c>
      <c r="U6" s="132">
        <f t="shared" si="8"/>
        <v>229</v>
      </c>
      <c r="V6" s="133">
        <f t="shared" si="9"/>
        <v>4</v>
      </c>
      <c r="W6" s="132">
        <f t="shared" si="10"/>
        <v>262</v>
      </c>
      <c r="X6" s="133">
        <f t="shared" si="11"/>
        <v>4</v>
      </c>
      <c r="Y6" s="132">
        <f t="shared" si="12"/>
        <v>281</v>
      </c>
      <c r="Z6" s="134">
        <f t="shared" si="13"/>
        <v>4</v>
      </c>
      <c r="AA6" s="77">
        <f t="shared" si="14"/>
        <v>2</v>
      </c>
      <c r="AB6" s="77">
        <f t="shared" si="15"/>
        <v>0</v>
      </c>
      <c r="AC6" s="77">
        <f t="shared" si="16"/>
        <v>1</v>
      </c>
      <c r="AD6" s="77">
        <f t="shared" si="17"/>
        <v>2</v>
      </c>
      <c r="AE6" s="77">
        <f t="shared" si="18"/>
        <v>0</v>
      </c>
      <c r="AF6" s="77">
        <f t="shared" si="19"/>
        <v>1</v>
      </c>
      <c r="AG6" s="77">
        <f t="shared" si="20"/>
        <v>0</v>
      </c>
      <c r="AH6" s="77">
        <f t="shared" si="21"/>
        <v>1</v>
      </c>
      <c r="AI6" s="77">
        <f t="shared" si="22"/>
        <v>0</v>
      </c>
      <c r="AJ6" s="77">
        <f t="shared" si="23"/>
        <v>0</v>
      </c>
      <c r="AK6" s="77">
        <f t="shared" si="24"/>
        <v>0</v>
      </c>
      <c r="AL6" s="77">
        <f t="shared" si="25"/>
        <v>0</v>
      </c>
      <c r="AM6" s="77">
        <f t="shared" si="26"/>
        <v>0</v>
      </c>
      <c r="AN6" s="77">
        <f t="shared" si="27"/>
        <v>0</v>
      </c>
      <c r="AO6" s="77">
        <f t="shared" si="28"/>
        <v>0</v>
      </c>
      <c r="AP6" s="77">
        <f t="shared" si="29"/>
        <v>0</v>
      </c>
      <c r="AQ6" s="77">
        <f t="shared" si="30"/>
        <v>0</v>
      </c>
      <c r="AR6" s="77">
        <f t="shared" si="31"/>
        <v>0</v>
      </c>
      <c r="AS6" s="77">
        <f t="shared" si="32"/>
        <v>0</v>
      </c>
      <c r="AT6" s="77">
        <f t="shared" si="33"/>
        <v>0</v>
      </c>
      <c r="AU6" s="77">
        <f t="shared" si="34"/>
        <v>0</v>
      </c>
      <c r="AV6" s="77">
        <f t="shared" si="35"/>
        <v>1</v>
      </c>
      <c r="AW6" s="77">
        <f t="shared" si="36"/>
        <v>0</v>
      </c>
      <c r="AX6" s="77">
        <f t="shared" si="37"/>
        <v>0</v>
      </c>
      <c r="AY6" s="77">
        <f t="shared" si="38"/>
        <v>0</v>
      </c>
      <c r="AZ6" s="77">
        <f t="shared" si="39"/>
        <v>0</v>
      </c>
      <c r="BA6" s="77">
        <f t="shared" si="40"/>
        <v>0</v>
      </c>
      <c r="BB6" s="77">
        <f t="shared" si="41"/>
        <v>0</v>
      </c>
      <c r="BC6" s="77">
        <f t="shared" si="42"/>
        <v>0</v>
      </c>
      <c r="BD6" s="77">
        <f t="shared" si="43"/>
        <v>0</v>
      </c>
      <c r="BE6" s="77">
        <f t="shared" si="44"/>
        <v>0</v>
      </c>
      <c r="BF6" s="77">
        <f t="shared" si="45"/>
        <v>0</v>
      </c>
      <c r="BG6" s="77">
        <f t="shared" si="46"/>
        <v>0</v>
      </c>
      <c r="BH6" s="77">
        <f t="shared" si="47"/>
        <v>0</v>
      </c>
      <c r="BI6" s="77">
        <f t="shared" si="48"/>
        <v>0</v>
      </c>
      <c r="BJ6" s="77">
        <f t="shared" si="49"/>
        <v>0</v>
      </c>
      <c r="BK6" s="77">
        <f t="shared" si="50"/>
        <v>0</v>
      </c>
      <c r="BL6" s="77">
        <f t="shared" si="51"/>
        <v>0</v>
      </c>
      <c r="BM6" s="77">
        <f t="shared" si="52"/>
        <v>0</v>
      </c>
      <c r="BN6" s="77">
        <f t="shared" si="53"/>
        <v>0</v>
      </c>
      <c r="BO6" s="78">
        <f t="shared" si="54"/>
        <v>0</v>
      </c>
      <c r="BP6" s="77"/>
      <c r="BQ6" s="77" t="str">
        <f t="shared" si="55"/>
        <v>x</v>
      </c>
      <c r="BR6" s="77" t="str">
        <f t="shared" si="56"/>
        <v>x</v>
      </c>
      <c r="BS6" s="79">
        <f t="shared" si="57"/>
        <v>4</v>
      </c>
      <c r="BT6" s="77">
        <v>221.0</v>
      </c>
      <c r="BU6" s="77" t="s">
        <v>126</v>
      </c>
      <c r="BV6" s="77" t="s">
        <v>206</v>
      </c>
      <c r="BW6" s="77" t="s">
        <v>24</v>
      </c>
      <c r="BX6" s="77" t="s">
        <v>20</v>
      </c>
      <c r="BY6" s="77">
        <v>35.0</v>
      </c>
      <c r="BZ6" s="77">
        <v>41.0</v>
      </c>
      <c r="CA6" s="77">
        <v>41.0</v>
      </c>
      <c r="CB6" s="77">
        <v>38.0</v>
      </c>
      <c r="CC6" s="77">
        <v>37.0</v>
      </c>
      <c r="CD6" s="77">
        <v>19.0</v>
      </c>
      <c r="CE6" s="77">
        <v>33.0</v>
      </c>
      <c r="CF6" s="77">
        <v>37.0</v>
      </c>
      <c r="CG6" s="77">
        <v>-33.0</v>
      </c>
      <c r="CH6" s="77">
        <v>-19.0</v>
      </c>
      <c r="CI6" s="77">
        <v>229.0</v>
      </c>
      <c r="CJ6" s="77" t="s">
        <v>16</v>
      </c>
      <c r="CK6" s="77">
        <v>7.0</v>
      </c>
      <c r="CL6" s="77">
        <v>8.0</v>
      </c>
      <c r="CM6" s="77">
        <v>229.0</v>
      </c>
      <c r="CN6" s="77">
        <v>4.0</v>
      </c>
      <c r="CO6" s="77">
        <v>262.0</v>
      </c>
      <c r="CP6" s="77">
        <v>4.0</v>
      </c>
      <c r="CQ6" s="77">
        <v>281.0</v>
      </c>
      <c r="CR6" s="77">
        <v>4.0</v>
      </c>
      <c r="CS6" s="77">
        <v>2.0</v>
      </c>
      <c r="CT6" s="77">
        <v>0.0</v>
      </c>
      <c r="CU6" s="77">
        <v>1.0</v>
      </c>
      <c r="CV6" s="77">
        <v>2.0</v>
      </c>
      <c r="CW6" s="77">
        <v>0.0</v>
      </c>
      <c r="CX6" s="77">
        <v>1.0</v>
      </c>
      <c r="CY6" s="77">
        <v>0.0</v>
      </c>
      <c r="CZ6" s="77">
        <v>1.0</v>
      </c>
      <c r="DA6" s="77">
        <v>0.0</v>
      </c>
      <c r="DB6" s="77">
        <v>0.0</v>
      </c>
      <c r="DC6" s="77">
        <v>0.0</v>
      </c>
      <c r="DD6" s="77">
        <v>0.0</v>
      </c>
      <c r="DE6" s="77">
        <v>0.0</v>
      </c>
      <c r="DF6" s="77">
        <v>0.0</v>
      </c>
      <c r="DG6" s="77">
        <v>0.0</v>
      </c>
      <c r="DH6" s="77">
        <v>0.0</v>
      </c>
      <c r="DI6" s="77">
        <v>0.0</v>
      </c>
      <c r="DJ6" s="77">
        <v>0.0</v>
      </c>
      <c r="DK6" s="77">
        <v>0.0</v>
      </c>
      <c r="DL6" s="77">
        <v>0.0</v>
      </c>
      <c r="DM6" s="77">
        <v>0.0</v>
      </c>
      <c r="DN6" s="77">
        <v>1.0</v>
      </c>
      <c r="DO6" s="77">
        <v>0.0</v>
      </c>
      <c r="DP6" s="77">
        <v>0.0</v>
      </c>
      <c r="DQ6" s="77">
        <v>0.0</v>
      </c>
      <c r="DR6" s="77">
        <v>0.0</v>
      </c>
      <c r="DS6" s="77">
        <v>0.0</v>
      </c>
      <c r="DT6" s="77">
        <v>0.0</v>
      </c>
      <c r="DU6" s="77">
        <v>0.0</v>
      </c>
      <c r="DV6" s="77">
        <v>0.0</v>
      </c>
      <c r="DW6" s="77">
        <v>0.0</v>
      </c>
      <c r="DX6" s="77">
        <v>0.0</v>
      </c>
      <c r="DY6" s="77">
        <v>0.0</v>
      </c>
      <c r="DZ6" s="77">
        <v>0.0</v>
      </c>
      <c r="EA6" s="77">
        <v>0.0</v>
      </c>
      <c r="EB6" s="77">
        <v>0.0</v>
      </c>
      <c r="EC6" s="77">
        <v>0.0</v>
      </c>
      <c r="ED6" s="77">
        <v>0.0</v>
      </c>
      <c r="EE6" s="77">
        <v>0.0</v>
      </c>
      <c r="EF6" s="77">
        <v>0.0</v>
      </c>
      <c r="EG6" s="79">
        <f t="shared" si="58"/>
        <v>4</v>
      </c>
      <c r="EH6" s="22"/>
      <c r="EI6" s="77"/>
    </row>
    <row r="7" ht="18.75" customHeight="1">
      <c r="A7" s="125">
        <f t="shared" si="1"/>
        <v>5</v>
      </c>
      <c r="B7" s="126">
        <v>97.0</v>
      </c>
      <c r="C7" s="127" t="s">
        <v>207</v>
      </c>
      <c r="D7" s="127" t="s">
        <v>208</v>
      </c>
      <c r="E7" s="128" t="s">
        <v>128</v>
      </c>
      <c r="F7" s="128" t="s">
        <v>20</v>
      </c>
      <c r="G7" s="126">
        <v>36.0</v>
      </c>
      <c r="H7" s="126">
        <v>27.0</v>
      </c>
      <c r="I7" s="126">
        <v>36.0</v>
      </c>
      <c r="J7" s="126">
        <v>36.0</v>
      </c>
      <c r="K7" s="126">
        <v>36.0</v>
      </c>
      <c r="L7" s="126">
        <v>38.0</v>
      </c>
      <c r="M7" s="126">
        <v>35.0</v>
      </c>
      <c r="N7" s="126">
        <v>35.0</v>
      </c>
      <c r="O7" s="129">
        <f t="shared" si="2"/>
        <v>-35</v>
      </c>
      <c r="P7" s="129">
        <f t="shared" si="3"/>
        <v>-27</v>
      </c>
      <c r="Q7" s="130">
        <f t="shared" si="4"/>
        <v>217</v>
      </c>
      <c r="R7" s="131" t="str">
        <f t="shared" si="5"/>
        <v>NC-pokal</v>
      </c>
      <c r="S7" s="72">
        <f t="shared" si="6"/>
        <v>7</v>
      </c>
      <c r="T7" s="73">
        <f t="shared" si="7"/>
        <v>8</v>
      </c>
      <c r="U7" s="132">
        <f t="shared" si="8"/>
        <v>217</v>
      </c>
      <c r="V7" s="133">
        <f t="shared" si="9"/>
        <v>5</v>
      </c>
      <c r="W7" s="132">
        <f t="shared" si="10"/>
        <v>252</v>
      </c>
      <c r="X7" s="133">
        <f t="shared" si="11"/>
        <v>5</v>
      </c>
      <c r="Y7" s="132">
        <f t="shared" si="12"/>
        <v>279</v>
      </c>
      <c r="Z7" s="134">
        <f t="shared" si="13"/>
        <v>5</v>
      </c>
      <c r="AA7" s="77">
        <f t="shared" si="14"/>
        <v>0</v>
      </c>
      <c r="AB7" s="77">
        <f t="shared" si="15"/>
        <v>0</v>
      </c>
      <c r="AC7" s="77">
        <f t="shared" si="16"/>
        <v>1</v>
      </c>
      <c r="AD7" s="77">
        <f t="shared" si="17"/>
        <v>0</v>
      </c>
      <c r="AE7" s="77">
        <f t="shared" si="18"/>
        <v>4</v>
      </c>
      <c r="AF7" s="77">
        <f t="shared" si="19"/>
        <v>2</v>
      </c>
      <c r="AG7" s="77">
        <f t="shared" si="20"/>
        <v>0</v>
      </c>
      <c r="AH7" s="77">
        <f t="shared" si="21"/>
        <v>0</v>
      </c>
      <c r="AI7" s="77">
        <f t="shared" si="22"/>
        <v>0</v>
      </c>
      <c r="AJ7" s="77">
        <f t="shared" si="23"/>
        <v>0</v>
      </c>
      <c r="AK7" s="77">
        <f t="shared" si="24"/>
        <v>0</v>
      </c>
      <c r="AL7" s="77">
        <f t="shared" si="25"/>
        <v>0</v>
      </c>
      <c r="AM7" s="77">
        <f t="shared" si="26"/>
        <v>0</v>
      </c>
      <c r="AN7" s="77">
        <f t="shared" si="27"/>
        <v>1</v>
      </c>
      <c r="AO7" s="77">
        <f t="shared" si="28"/>
        <v>0</v>
      </c>
      <c r="AP7" s="77">
        <f t="shared" si="29"/>
        <v>0</v>
      </c>
      <c r="AQ7" s="77">
        <f t="shared" si="30"/>
        <v>0</v>
      </c>
      <c r="AR7" s="77">
        <f t="shared" si="31"/>
        <v>0</v>
      </c>
      <c r="AS7" s="77">
        <f t="shared" si="32"/>
        <v>0</v>
      </c>
      <c r="AT7" s="77">
        <f t="shared" si="33"/>
        <v>0</v>
      </c>
      <c r="AU7" s="77">
        <f t="shared" si="34"/>
        <v>0</v>
      </c>
      <c r="AV7" s="77">
        <f t="shared" si="35"/>
        <v>0</v>
      </c>
      <c r="AW7" s="77">
        <f t="shared" si="36"/>
        <v>0</v>
      </c>
      <c r="AX7" s="77">
        <f t="shared" si="37"/>
        <v>0</v>
      </c>
      <c r="AY7" s="77">
        <f t="shared" si="38"/>
        <v>0</v>
      </c>
      <c r="AZ7" s="77">
        <f t="shared" si="39"/>
        <v>0</v>
      </c>
      <c r="BA7" s="77">
        <f t="shared" si="40"/>
        <v>0</v>
      </c>
      <c r="BB7" s="77">
        <f t="shared" si="41"/>
        <v>0</v>
      </c>
      <c r="BC7" s="77">
        <f t="shared" si="42"/>
        <v>0</v>
      </c>
      <c r="BD7" s="77">
        <f t="shared" si="43"/>
        <v>0</v>
      </c>
      <c r="BE7" s="77">
        <f t="shared" si="44"/>
        <v>0</v>
      </c>
      <c r="BF7" s="77">
        <f t="shared" si="45"/>
        <v>0</v>
      </c>
      <c r="BG7" s="77">
        <f t="shared" si="46"/>
        <v>0</v>
      </c>
      <c r="BH7" s="77">
        <f t="shared" si="47"/>
        <v>0</v>
      </c>
      <c r="BI7" s="77">
        <f t="shared" si="48"/>
        <v>0</v>
      </c>
      <c r="BJ7" s="77">
        <f t="shared" si="49"/>
        <v>0</v>
      </c>
      <c r="BK7" s="77">
        <f t="shared" si="50"/>
        <v>0</v>
      </c>
      <c r="BL7" s="77">
        <f t="shared" si="51"/>
        <v>0</v>
      </c>
      <c r="BM7" s="77">
        <f t="shared" si="52"/>
        <v>0</v>
      </c>
      <c r="BN7" s="77">
        <f t="shared" si="53"/>
        <v>0</v>
      </c>
      <c r="BO7" s="78">
        <f t="shared" si="54"/>
        <v>0</v>
      </c>
      <c r="BP7" s="77"/>
      <c r="BQ7" s="77" t="str">
        <f t="shared" si="55"/>
        <v>x</v>
      </c>
      <c r="BR7" s="77" t="str">
        <f t="shared" si="56"/>
        <v>x</v>
      </c>
      <c r="BS7" s="79">
        <f t="shared" si="57"/>
        <v>5</v>
      </c>
      <c r="BT7" s="77">
        <v>97.0</v>
      </c>
      <c r="BU7" s="77" t="s">
        <v>207</v>
      </c>
      <c r="BV7" s="77" t="s">
        <v>208</v>
      </c>
      <c r="BW7" s="77" t="s">
        <v>128</v>
      </c>
      <c r="BX7" s="77" t="s">
        <v>20</v>
      </c>
      <c r="BY7" s="77">
        <v>36.0</v>
      </c>
      <c r="BZ7" s="77">
        <v>27.0</v>
      </c>
      <c r="CA7" s="77">
        <v>36.0</v>
      </c>
      <c r="CB7" s="77">
        <v>36.0</v>
      </c>
      <c r="CC7" s="77">
        <v>36.0</v>
      </c>
      <c r="CD7" s="77">
        <v>38.0</v>
      </c>
      <c r="CE7" s="77">
        <v>35.0</v>
      </c>
      <c r="CF7" s="77">
        <v>35.0</v>
      </c>
      <c r="CG7" s="77">
        <v>-35.0</v>
      </c>
      <c r="CH7" s="77">
        <v>-27.0</v>
      </c>
      <c r="CI7" s="77">
        <v>217.0</v>
      </c>
      <c r="CJ7" s="77" t="s">
        <v>16</v>
      </c>
      <c r="CK7" s="77">
        <v>7.0</v>
      </c>
      <c r="CL7" s="77">
        <v>8.0</v>
      </c>
      <c r="CM7" s="77">
        <v>217.0</v>
      </c>
      <c r="CN7" s="77">
        <v>5.0</v>
      </c>
      <c r="CO7" s="77">
        <v>252.0</v>
      </c>
      <c r="CP7" s="77">
        <v>5.0</v>
      </c>
      <c r="CQ7" s="77">
        <v>279.0</v>
      </c>
      <c r="CR7" s="77">
        <v>5.0</v>
      </c>
      <c r="CS7" s="77">
        <v>0.0</v>
      </c>
      <c r="CT7" s="77">
        <v>0.0</v>
      </c>
      <c r="CU7" s="77">
        <v>1.0</v>
      </c>
      <c r="CV7" s="77">
        <v>0.0</v>
      </c>
      <c r="CW7" s="77">
        <v>4.0</v>
      </c>
      <c r="CX7" s="77">
        <v>2.0</v>
      </c>
      <c r="CY7" s="77">
        <v>0.0</v>
      </c>
      <c r="CZ7" s="77">
        <v>0.0</v>
      </c>
      <c r="DA7" s="77">
        <v>0.0</v>
      </c>
      <c r="DB7" s="77">
        <v>0.0</v>
      </c>
      <c r="DC7" s="77">
        <v>0.0</v>
      </c>
      <c r="DD7" s="77">
        <v>0.0</v>
      </c>
      <c r="DE7" s="77">
        <v>0.0</v>
      </c>
      <c r="DF7" s="77">
        <v>1.0</v>
      </c>
      <c r="DG7" s="77">
        <v>0.0</v>
      </c>
      <c r="DH7" s="77">
        <v>0.0</v>
      </c>
      <c r="DI7" s="77">
        <v>0.0</v>
      </c>
      <c r="DJ7" s="77">
        <v>0.0</v>
      </c>
      <c r="DK7" s="77">
        <v>0.0</v>
      </c>
      <c r="DL7" s="77">
        <v>0.0</v>
      </c>
      <c r="DM7" s="77">
        <v>0.0</v>
      </c>
      <c r="DN7" s="77">
        <v>0.0</v>
      </c>
      <c r="DO7" s="77">
        <v>0.0</v>
      </c>
      <c r="DP7" s="77">
        <v>0.0</v>
      </c>
      <c r="DQ7" s="77">
        <v>0.0</v>
      </c>
      <c r="DR7" s="77">
        <v>0.0</v>
      </c>
      <c r="DS7" s="77">
        <v>0.0</v>
      </c>
      <c r="DT7" s="77">
        <v>0.0</v>
      </c>
      <c r="DU7" s="77">
        <v>0.0</v>
      </c>
      <c r="DV7" s="77">
        <v>0.0</v>
      </c>
      <c r="DW7" s="77">
        <v>0.0</v>
      </c>
      <c r="DX7" s="77">
        <v>0.0</v>
      </c>
      <c r="DY7" s="77">
        <v>0.0</v>
      </c>
      <c r="DZ7" s="77">
        <v>0.0</v>
      </c>
      <c r="EA7" s="77">
        <v>0.0</v>
      </c>
      <c r="EB7" s="77">
        <v>0.0</v>
      </c>
      <c r="EC7" s="77">
        <v>0.0</v>
      </c>
      <c r="ED7" s="77">
        <v>0.0</v>
      </c>
      <c r="EE7" s="77">
        <v>0.0</v>
      </c>
      <c r="EF7" s="77">
        <v>0.0</v>
      </c>
      <c r="EG7" s="79">
        <f t="shared" si="58"/>
        <v>5</v>
      </c>
      <c r="EH7" s="22"/>
      <c r="EI7" s="77"/>
    </row>
    <row r="8" ht="18.75" customHeight="1">
      <c r="A8" s="125">
        <f t="shared" si="1"/>
        <v>6</v>
      </c>
      <c r="B8" s="126">
        <v>96.0</v>
      </c>
      <c r="C8" s="127" t="s">
        <v>209</v>
      </c>
      <c r="D8" s="127" t="s">
        <v>210</v>
      </c>
      <c r="E8" s="128" t="s">
        <v>24</v>
      </c>
      <c r="F8" s="128" t="s">
        <v>20</v>
      </c>
      <c r="G8" s="126">
        <v>25.0</v>
      </c>
      <c r="H8" s="126">
        <v>38.0</v>
      </c>
      <c r="I8" s="126">
        <v>38.0</v>
      </c>
      <c r="J8" s="126">
        <v>33.0</v>
      </c>
      <c r="K8" s="126">
        <v>34.0</v>
      </c>
      <c r="L8" s="126">
        <v>32.0</v>
      </c>
      <c r="M8" s="126">
        <v>27.0</v>
      </c>
      <c r="N8" s="126">
        <v>31.0</v>
      </c>
      <c r="O8" s="129">
        <f t="shared" si="2"/>
        <v>-27</v>
      </c>
      <c r="P8" s="129">
        <f t="shared" si="3"/>
        <v>-25</v>
      </c>
      <c r="Q8" s="130">
        <f t="shared" si="4"/>
        <v>206</v>
      </c>
      <c r="R8" s="131" t="str">
        <f t="shared" si="5"/>
        <v>NC-pokal</v>
      </c>
      <c r="S8" s="72">
        <f t="shared" si="6"/>
        <v>7</v>
      </c>
      <c r="T8" s="73">
        <f t="shared" si="7"/>
        <v>8</v>
      </c>
      <c r="U8" s="132">
        <f t="shared" si="8"/>
        <v>206</v>
      </c>
      <c r="V8" s="133">
        <f t="shared" si="9"/>
        <v>6.5</v>
      </c>
      <c r="W8" s="132">
        <f t="shared" si="10"/>
        <v>233</v>
      </c>
      <c r="X8" s="133">
        <f t="shared" si="11"/>
        <v>7</v>
      </c>
      <c r="Y8" s="132">
        <f t="shared" si="12"/>
        <v>258</v>
      </c>
      <c r="Z8" s="134">
        <f t="shared" si="13"/>
        <v>6</v>
      </c>
      <c r="AA8" s="77">
        <f t="shared" si="14"/>
        <v>0</v>
      </c>
      <c r="AB8" s="77">
        <f t="shared" si="15"/>
        <v>0</v>
      </c>
      <c r="AC8" s="77">
        <f t="shared" si="16"/>
        <v>2</v>
      </c>
      <c r="AD8" s="77">
        <f t="shared" si="17"/>
        <v>0</v>
      </c>
      <c r="AE8" s="77">
        <f t="shared" si="18"/>
        <v>0</v>
      </c>
      <c r="AF8" s="77">
        <f t="shared" si="19"/>
        <v>0</v>
      </c>
      <c r="AG8" s="77">
        <f t="shared" si="20"/>
        <v>1</v>
      </c>
      <c r="AH8" s="77">
        <f t="shared" si="21"/>
        <v>1</v>
      </c>
      <c r="AI8" s="77">
        <f t="shared" si="22"/>
        <v>1</v>
      </c>
      <c r="AJ8" s="77">
        <f t="shared" si="23"/>
        <v>1</v>
      </c>
      <c r="AK8" s="77">
        <f t="shared" si="24"/>
        <v>0</v>
      </c>
      <c r="AL8" s="77">
        <f t="shared" si="25"/>
        <v>0</v>
      </c>
      <c r="AM8" s="77">
        <f t="shared" si="26"/>
        <v>0</v>
      </c>
      <c r="AN8" s="77">
        <f t="shared" si="27"/>
        <v>1</v>
      </c>
      <c r="AO8" s="77">
        <f t="shared" si="28"/>
        <v>0</v>
      </c>
      <c r="AP8" s="77">
        <f t="shared" si="29"/>
        <v>1</v>
      </c>
      <c r="AQ8" s="77">
        <f t="shared" si="30"/>
        <v>0</v>
      </c>
      <c r="AR8" s="77">
        <f t="shared" si="31"/>
        <v>0</v>
      </c>
      <c r="AS8" s="77">
        <f t="shared" si="32"/>
        <v>0</v>
      </c>
      <c r="AT8" s="77">
        <f t="shared" si="33"/>
        <v>0</v>
      </c>
      <c r="AU8" s="77">
        <f t="shared" si="34"/>
        <v>0</v>
      </c>
      <c r="AV8" s="77">
        <f t="shared" si="35"/>
        <v>0</v>
      </c>
      <c r="AW8" s="77">
        <f t="shared" si="36"/>
        <v>0</v>
      </c>
      <c r="AX8" s="77">
        <f t="shared" si="37"/>
        <v>0</v>
      </c>
      <c r="AY8" s="77">
        <f t="shared" si="38"/>
        <v>0</v>
      </c>
      <c r="AZ8" s="77">
        <f t="shared" si="39"/>
        <v>0</v>
      </c>
      <c r="BA8" s="77">
        <f t="shared" si="40"/>
        <v>0</v>
      </c>
      <c r="BB8" s="77">
        <f t="shared" si="41"/>
        <v>0</v>
      </c>
      <c r="BC8" s="77">
        <f t="shared" si="42"/>
        <v>0</v>
      </c>
      <c r="BD8" s="77">
        <f t="shared" si="43"/>
        <v>0</v>
      </c>
      <c r="BE8" s="77">
        <f t="shared" si="44"/>
        <v>0</v>
      </c>
      <c r="BF8" s="77">
        <f t="shared" si="45"/>
        <v>0</v>
      </c>
      <c r="BG8" s="77">
        <f t="shared" si="46"/>
        <v>0</v>
      </c>
      <c r="BH8" s="77">
        <f t="shared" si="47"/>
        <v>0</v>
      </c>
      <c r="BI8" s="77">
        <f t="shared" si="48"/>
        <v>0</v>
      </c>
      <c r="BJ8" s="77">
        <f t="shared" si="49"/>
        <v>0</v>
      </c>
      <c r="BK8" s="77">
        <f t="shared" si="50"/>
        <v>0</v>
      </c>
      <c r="BL8" s="77">
        <f t="shared" si="51"/>
        <v>0</v>
      </c>
      <c r="BM8" s="77">
        <f t="shared" si="52"/>
        <v>0</v>
      </c>
      <c r="BN8" s="77">
        <f t="shared" si="53"/>
        <v>0</v>
      </c>
      <c r="BO8" s="78">
        <f t="shared" si="54"/>
        <v>0</v>
      </c>
      <c r="BP8" s="77"/>
      <c r="BQ8" s="77" t="str">
        <f t="shared" si="55"/>
        <v>x</v>
      </c>
      <c r="BR8" s="77" t="str">
        <f t="shared" si="56"/>
        <v>x</v>
      </c>
      <c r="BS8" s="79">
        <f t="shared" si="57"/>
        <v>6</v>
      </c>
      <c r="BT8" s="77">
        <v>96.0</v>
      </c>
      <c r="BU8" s="77" t="s">
        <v>209</v>
      </c>
      <c r="BV8" s="77" t="s">
        <v>210</v>
      </c>
      <c r="BW8" s="77" t="s">
        <v>24</v>
      </c>
      <c r="BX8" s="77" t="s">
        <v>20</v>
      </c>
      <c r="BY8" s="77">
        <v>25.0</v>
      </c>
      <c r="BZ8" s="77">
        <v>38.0</v>
      </c>
      <c r="CA8" s="77">
        <v>38.0</v>
      </c>
      <c r="CB8" s="77">
        <v>33.0</v>
      </c>
      <c r="CC8" s="77">
        <v>34.0</v>
      </c>
      <c r="CD8" s="77">
        <v>32.0</v>
      </c>
      <c r="CE8" s="77">
        <v>27.0</v>
      </c>
      <c r="CF8" s="77">
        <v>31.0</v>
      </c>
      <c r="CG8" s="77">
        <v>-27.0</v>
      </c>
      <c r="CH8" s="77">
        <v>-25.0</v>
      </c>
      <c r="CI8" s="77">
        <v>206.0</v>
      </c>
      <c r="CJ8" s="77" t="s">
        <v>16</v>
      </c>
      <c r="CK8" s="77">
        <v>7.0</v>
      </c>
      <c r="CL8" s="77">
        <v>8.0</v>
      </c>
      <c r="CM8" s="77">
        <v>206.0</v>
      </c>
      <c r="CN8" s="77">
        <v>6.5</v>
      </c>
      <c r="CO8" s="77">
        <v>233.0</v>
      </c>
      <c r="CP8" s="77">
        <v>7.0</v>
      </c>
      <c r="CQ8" s="77">
        <v>258.0</v>
      </c>
      <c r="CR8" s="77">
        <v>6.0</v>
      </c>
      <c r="CS8" s="77">
        <v>0.0</v>
      </c>
      <c r="CT8" s="77">
        <v>0.0</v>
      </c>
      <c r="CU8" s="77">
        <v>2.0</v>
      </c>
      <c r="CV8" s="77">
        <v>0.0</v>
      </c>
      <c r="CW8" s="77">
        <v>0.0</v>
      </c>
      <c r="CX8" s="77">
        <v>0.0</v>
      </c>
      <c r="CY8" s="77">
        <v>1.0</v>
      </c>
      <c r="CZ8" s="77">
        <v>1.0</v>
      </c>
      <c r="DA8" s="77">
        <v>1.0</v>
      </c>
      <c r="DB8" s="77">
        <v>1.0</v>
      </c>
      <c r="DC8" s="77">
        <v>0.0</v>
      </c>
      <c r="DD8" s="77">
        <v>0.0</v>
      </c>
      <c r="DE8" s="77">
        <v>0.0</v>
      </c>
      <c r="DF8" s="77">
        <v>1.0</v>
      </c>
      <c r="DG8" s="77">
        <v>0.0</v>
      </c>
      <c r="DH8" s="77">
        <v>1.0</v>
      </c>
      <c r="DI8" s="77">
        <v>0.0</v>
      </c>
      <c r="DJ8" s="77">
        <v>0.0</v>
      </c>
      <c r="DK8" s="77">
        <v>0.0</v>
      </c>
      <c r="DL8" s="77">
        <v>0.0</v>
      </c>
      <c r="DM8" s="77">
        <v>0.0</v>
      </c>
      <c r="DN8" s="77">
        <v>0.0</v>
      </c>
      <c r="DO8" s="77">
        <v>0.0</v>
      </c>
      <c r="DP8" s="77">
        <v>0.0</v>
      </c>
      <c r="DQ8" s="77">
        <v>0.0</v>
      </c>
      <c r="DR8" s="77">
        <v>0.0</v>
      </c>
      <c r="DS8" s="77">
        <v>0.0</v>
      </c>
      <c r="DT8" s="77">
        <v>0.0</v>
      </c>
      <c r="DU8" s="77">
        <v>0.0</v>
      </c>
      <c r="DV8" s="77">
        <v>0.0</v>
      </c>
      <c r="DW8" s="77">
        <v>0.0</v>
      </c>
      <c r="DX8" s="77">
        <v>0.0</v>
      </c>
      <c r="DY8" s="77">
        <v>0.0</v>
      </c>
      <c r="DZ8" s="77">
        <v>0.0</v>
      </c>
      <c r="EA8" s="77">
        <v>0.0</v>
      </c>
      <c r="EB8" s="77">
        <v>0.0</v>
      </c>
      <c r="EC8" s="77">
        <v>0.0</v>
      </c>
      <c r="ED8" s="77">
        <v>0.0</v>
      </c>
      <c r="EE8" s="77">
        <v>0.0</v>
      </c>
      <c r="EF8" s="77">
        <v>0.0</v>
      </c>
      <c r="EG8" s="79">
        <f t="shared" si="58"/>
        <v>6</v>
      </c>
      <c r="EH8" s="22"/>
      <c r="EI8" s="77"/>
    </row>
    <row r="9" ht="18.75" customHeight="1">
      <c r="A9" s="125">
        <f t="shared" si="1"/>
        <v>7</v>
      </c>
      <c r="B9" s="126">
        <v>28.0</v>
      </c>
      <c r="C9" s="127" t="s">
        <v>211</v>
      </c>
      <c r="D9" s="127" t="s">
        <v>212</v>
      </c>
      <c r="E9" s="128" t="s">
        <v>37</v>
      </c>
      <c r="F9" s="128" t="s">
        <v>20</v>
      </c>
      <c r="G9" s="126">
        <v>34.0</v>
      </c>
      <c r="H9" s="126">
        <v>33.0</v>
      </c>
      <c r="I9" s="126">
        <v>0.0</v>
      </c>
      <c r="J9" s="126">
        <v>31.0</v>
      </c>
      <c r="K9" s="126">
        <v>30.0</v>
      </c>
      <c r="L9" s="126">
        <v>36.0</v>
      </c>
      <c r="M9" s="126">
        <v>34.0</v>
      </c>
      <c r="N9" s="126">
        <v>38.0</v>
      </c>
      <c r="O9" s="129">
        <f t="shared" si="2"/>
        <v>-30</v>
      </c>
      <c r="P9" s="129">
        <f t="shared" si="3"/>
        <v>0</v>
      </c>
      <c r="Q9" s="130">
        <f t="shared" si="4"/>
        <v>206</v>
      </c>
      <c r="R9" s="131" t="str">
        <f t="shared" si="5"/>
        <v>NC-pokal</v>
      </c>
      <c r="S9" s="72">
        <f t="shared" si="6"/>
        <v>6</v>
      </c>
      <c r="T9" s="73">
        <f t="shared" si="7"/>
        <v>7</v>
      </c>
      <c r="U9" s="132">
        <f t="shared" si="8"/>
        <v>206</v>
      </c>
      <c r="V9" s="133">
        <f t="shared" si="9"/>
        <v>6.5</v>
      </c>
      <c r="W9" s="132">
        <f t="shared" si="10"/>
        <v>236</v>
      </c>
      <c r="X9" s="133">
        <f t="shared" si="11"/>
        <v>6</v>
      </c>
      <c r="Y9" s="132">
        <f t="shared" si="12"/>
        <v>236</v>
      </c>
      <c r="Z9" s="134">
        <f t="shared" si="13"/>
        <v>10</v>
      </c>
      <c r="AA9" s="77">
        <f t="shared" si="14"/>
        <v>0</v>
      </c>
      <c r="AB9" s="77">
        <f t="shared" si="15"/>
        <v>0</v>
      </c>
      <c r="AC9" s="77">
        <f t="shared" si="16"/>
        <v>1</v>
      </c>
      <c r="AD9" s="77">
        <f t="shared" si="17"/>
        <v>0</v>
      </c>
      <c r="AE9" s="77">
        <f t="shared" si="18"/>
        <v>1</v>
      </c>
      <c r="AF9" s="77">
        <f t="shared" si="19"/>
        <v>0</v>
      </c>
      <c r="AG9" s="77">
        <f t="shared" si="20"/>
        <v>2</v>
      </c>
      <c r="AH9" s="77">
        <f t="shared" si="21"/>
        <v>1</v>
      </c>
      <c r="AI9" s="77">
        <f t="shared" si="22"/>
        <v>0</v>
      </c>
      <c r="AJ9" s="77">
        <f t="shared" si="23"/>
        <v>1</v>
      </c>
      <c r="AK9" s="77">
        <f t="shared" si="24"/>
        <v>1</v>
      </c>
      <c r="AL9" s="77">
        <f t="shared" si="25"/>
        <v>0</v>
      </c>
      <c r="AM9" s="77">
        <f t="shared" si="26"/>
        <v>0</v>
      </c>
      <c r="AN9" s="77">
        <f t="shared" si="27"/>
        <v>0</v>
      </c>
      <c r="AO9" s="77">
        <f t="shared" si="28"/>
        <v>0</v>
      </c>
      <c r="AP9" s="77">
        <f t="shared" si="29"/>
        <v>0</v>
      </c>
      <c r="AQ9" s="77">
        <f t="shared" si="30"/>
        <v>0</v>
      </c>
      <c r="AR9" s="77">
        <f t="shared" si="31"/>
        <v>0</v>
      </c>
      <c r="AS9" s="77">
        <f t="shared" si="32"/>
        <v>0</v>
      </c>
      <c r="AT9" s="77">
        <f t="shared" si="33"/>
        <v>0</v>
      </c>
      <c r="AU9" s="77">
        <f t="shared" si="34"/>
        <v>0</v>
      </c>
      <c r="AV9" s="77">
        <f t="shared" si="35"/>
        <v>0</v>
      </c>
      <c r="AW9" s="77">
        <f t="shared" si="36"/>
        <v>0</v>
      </c>
      <c r="AX9" s="77">
        <f t="shared" si="37"/>
        <v>0</v>
      </c>
      <c r="AY9" s="77">
        <f t="shared" si="38"/>
        <v>0</v>
      </c>
      <c r="AZ9" s="77">
        <f t="shared" si="39"/>
        <v>0</v>
      </c>
      <c r="BA9" s="77">
        <f t="shared" si="40"/>
        <v>0</v>
      </c>
      <c r="BB9" s="77">
        <f t="shared" si="41"/>
        <v>0</v>
      </c>
      <c r="BC9" s="77">
        <f t="shared" si="42"/>
        <v>0</v>
      </c>
      <c r="BD9" s="77">
        <f t="shared" si="43"/>
        <v>0</v>
      </c>
      <c r="BE9" s="77">
        <f t="shared" si="44"/>
        <v>0</v>
      </c>
      <c r="BF9" s="77">
        <f t="shared" si="45"/>
        <v>0</v>
      </c>
      <c r="BG9" s="77">
        <f t="shared" si="46"/>
        <v>0</v>
      </c>
      <c r="BH9" s="77">
        <f t="shared" si="47"/>
        <v>0</v>
      </c>
      <c r="BI9" s="77">
        <f t="shared" si="48"/>
        <v>0</v>
      </c>
      <c r="BJ9" s="77">
        <f t="shared" si="49"/>
        <v>0</v>
      </c>
      <c r="BK9" s="77">
        <f t="shared" si="50"/>
        <v>0</v>
      </c>
      <c r="BL9" s="77">
        <f t="shared" si="51"/>
        <v>0</v>
      </c>
      <c r="BM9" s="77">
        <f t="shared" si="52"/>
        <v>0</v>
      </c>
      <c r="BN9" s="77">
        <f t="shared" si="53"/>
        <v>0</v>
      </c>
      <c r="BO9" s="78">
        <f t="shared" si="54"/>
        <v>0</v>
      </c>
      <c r="BP9" s="77"/>
      <c r="BQ9" s="77" t="str">
        <f t="shared" si="55"/>
        <v>x</v>
      </c>
      <c r="BR9" s="77" t="str">
        <f t="shared" si="56"/>
        <v>x</v>
      </c>
      <c r="BS9" s="79">
        <f t="shared" si="57"/>
        <v>7</v>
      </c>
      <c r="BT9" s="77">
        <v>28.0</v>
      </c>
      <c r="BU9" s="77" t="s">
        <v>211</v>
      </c>
      <c r="BV9" s="77" t="s">
        <v>212</v>
      </c>
      <c r="BW9" s="77" t="s">
        <v>37</v>
      </c>
      <c r="BX9" s="77" t="s">
        <v>20</v>
      </c>
      <c r="BY9" s="77">
        <v>34.0</v>
      </c>
      <c r="BZ9" s="77">
        <v>33.0</v>
      </c>
      <c r="CA9" s="77">
        <v>0.0</v>
      </c>
      <c r="CB9" s="77">
        <v>31.0</v>
      </c>
      <c r="CC9" s="77">
        <v>30.0</v>
      </c>
      <c r="CD9" s="77">
        <v>36.0</v>
      </c>
      <c r="CE9" s="77">
        <v>34.0</v>
      </c>
      <c r="CF9" s="77">
        <v>38.0</v>
      </c>
      <c r="CG9" s="77">
        <v>-30.0</v>
      </c>
      <c r="CH9" s="77">
        <v>0.0</v>
      </c>
      <c r="CI9" s="77">
        <v>206.0</v>
      </c>
      <c r="CJ9" s="77" t="s">
        <v>16</v>
      </c>
      <c r="CK9" s="77">
        <v>6.0</v>
      </c>
      <c r="CL9" s="77">
        <v>7.0</v>
      </c>
      <c r="CM9" s="77">
        <v>206.0</v>
      </c>
      <c r="CN9" s="77">
        <v>6.5</v>
      </c>
      <c r="CO9" s="77">
        <v>236.0</v>
      </c>
      <c r="CP9" s="77">
        <v>6.0</v>
      </c>
      <c r="CQ9" s="77">
        <v>236.0</v>
      </c>
      <c r="CR9" s="77">
        <v>10.0</v>
      </c>
      <c r="CS9" s="77">
        <v>0.0</v>
      </c>
      <c r="CT9" s="77">
        <v>0.0</v>
      </c>
      <c r="CU9" s="77">
        <v>1.0</v>
      </c>
      <c r="CV9" s="77">
        <v>0.0</v>
      </c>
      <c r="CW9" s="77">
        <v>1.0</v>
      </c>
      <c r="CX9" s="77">
        <v>0.0</v>
      </c>
      <c r="CY9" s="77">
        <v>2.0</v>
      </c>
      <c r="CZ9" s="77">
        <v>1.0</v>
      </c>
      <c r="DA9" s="77">
        <v>0.0</v>
      </c>
      <c r="DB9" s="77">
        <v>1.0</v>
      </c>
      <c r="DC9" s="77">
        <v>1.0</v>
      </c>
      <c r="DD9" s="77">
        <v>0.0</v>
      </c>
      <c r="DE9" s="77">
        <v>0.0</v>
      </c>
      <c r="DF9" s="77">
        <v>0.0</v>
      </c>
      <c r="DG9" s="77">
        <v>0.0</v>
      </c>
      <c r="DH9" s="77">
        <v>0.0</v>
      </c>
      <c r="DI9" s="77">
        <v>0.0</v>
      </c>
      <c r="DJ9" s="77">
        <v>0.0</v>
      </c>
      <c r="DK9" s="77">
        <v>0.0</v>
      </c>
      <c r="DL9" s="77">
        <v>0.0</v>
      </c>
      <c r="DM9" s="77">
        <v>0.0</v>
      </c>
      <c r="DN9" s="77">
        <v>0.0</v>
      </c>
      <c r="DO9" s="77">
        <v>0.0</v>
      </c>
      <c r="DP9" s="77">
        <v>0.0</v>
      </c>
      <c r="DQ9" s="77">
        <v>0.0</v>
      </c>
      <c r="DR9" s="77">
        <v>0.0</v>
      </c>
      <c r="DS9" s="77">
        <v>0.0</v>
      </c>
      <c r="DT9" s="77">
        <v>0.0</v>
      </c>
      <c r="DU9" s="77">
        <v>0.0</v>
      </c>
      <c r="DV9" s="77">
        <v>0.0</v>
      </c>
      <c r="DW9" s="77">
        <v>0.0</v>
      </c>
      <c r="DX9" s="77">
        <v>0.0</v>
      </c>
      <c r="DY9" s="77">
        <v>0.0</v>
      </c>
      <c r="DZ9" s="77">
        <v>0.0</v>
      </c>
      <c r="EA9" s="77">
        <v>0.0</v>
      </c>
      <c r="EB9" s="77">
        <v>0.0</v>
      </c>
      <c r="EC9" s="77">
        <v>0.0</v>
      </c>
      <c r="ED9" s="77">
        <v>0.0</v>
      </c>
      <c r="EE9" s="77">
        <v>0.0</v>
      </c>
      <c r="EF9" s="77">
        <v>0.0</v>
      </c>
      <c r="EG9" s="79">
        <f t="shared" si="58"/>
        <v>7</v>
      </c>
      <c r="EH9" s="22"/>
      <c r="EI9" s="77"/>
    </row>
    <row r="10" ht="18.75" customHeight="1">
      <c r="A10" s="125">
        <f t="shared" si="1"/>
        <v>8</v>
      </c>
      <c r="B10" s="126">
        <v>91.0</v>
      </c>
      <c r="C10" s="127" t="s">
        <v>213</v>
      </c>
      <c r="D10" s="127" t="s">
        <v>214</v>
      </c>
      <c r="E10" s="128" t="s">
        <v>34</v>
      </c>
      <c r="F10" s="128" t="s">
        <v>20</v>
      </c>
      <c r="G10" s="126">
        <v>24.0</v>
      </c>
      <c r="H10" s="126">
        <v>37.0</v>
      </c>
      <c r="I10" s="126">
        <v>35.0</v>
      </c>
      <c r="J10" s="126">
        <v>35.0</v>
      </c>
      <c r="K10" s="126">
        <v>23.0</v>
      </c>
      <c r="L10" s="126">
        <v>33.0</v>
      </c>
      <c r="M10" s="126">
        <v>32.0</v>
      </c>
      <c r="N10" s="126">
        <v>29.0</v>
      </c>
      <c r="O10" s="129">
        <f t="shared" si="2"/>
        <v>-24</v>
      </c>
      <c r="P10" s="129">
        <f t="shared" si="3"/>
        <v>-23</v>
      </c>
      <c r="Q10" s="130">
        <f t="shared" si="4"/>
        <v>201</v>
      </c>
      <c r="R10" s="131" t="str">
        <f t="shared" si="5"/>
        <v>NC-pokal</v>
      </c>
      <c r="S10" s="72">
        <f t="shared" si="6"/>
        <v>7</v>
      </c>
      <c r="T10" s="73">
        <f t="shared" si="7"/>
        <v>8</v>
      </c>
      <c r="U10" s="132">
        <f t="shared" si="8"/>
        <v>201</v>
      </c>
      <c r="V10" s="133">
        <f t="shared" si="9"/>
        <v>8</v>
      </c>
      <c r="W10" s="132">
        <f t="shared" si="10"/>
        <v>225</v>
      </c>
      <c r="X10" s="133">
        <f t="shared" si="11"/>
        <v>8</v>
      </c>
      <c r="Y10" s="132">
        <f t="shared" si="12"/>
        <v>248</v>
      </c>
      <c r="Z10" s="134">
        <f t="shared" si="13"/>
        <v>7</v>
      </c>
      <c r="AA10" s="77">
        <f t="shared" si="14"/>
        <v>0</v>
      </c>
      <c r="AB10" s="77">
        <f t="shared" si="15"/>
        <v>0</v>
      </c>
      <c r="AC10" s="77">
        <f t="shared" si="16"/>
        <v>0</v>
      </c>
      <c r="AD10" s="77">
        <f t="shared" si="17"/>
        <v>1</v>
      </c>
      <c r="AE10" s="77">
        <f t="shared" si="18"/>
        <v>0</v>
      </c>
      <c r="AF10" s="77">
        <f t="shared" si="19"/>
        <v>2</v>
      </c>
      <c r="AG10" s="77">
        <f t="shared" si="20"/>
        <v>0</v>
      </c>
      <c r="AH10" s="77">
        <f t="shared" si="21"/>
        <v>1</v>
      </c>
      <c r="AI10" s="77">
        <f t="shared" si="22"/>
        <v>1</v>
      </c>
      <c r="AJ10" s="77">
        <f t="shared" si="23"/>
        <v>0</v>
      </c>
      <c r="AK10" s="77">
        <f t="shared" si="24"/>
        <v>0</v>
      </c>
      <c r="AL10" s="77">
        <f t="shared" si="25"/>
        <v>1</v>
      </c>
      <c r="AM10" s="77">
        <f t="shared" si="26"/>
        <v>0</v>
      </c>
      <c r="AN10" s="77">
        <f t="shared" si="27"/>
        <v>0</v>
      </c>
      <c r="AO10" s="77">
        <f t="shared" si="28"/>
        <v>0</v>
      </c>
      <c r="AP10" s="77">
        <f t="shared" si="29"/>
        <v>0</v>
      </c>
      <c r="AQ10" s="77">
        <f t="shared" si="30"/>
        <v>1</v>
      </c>
      <c r="AR10" s="77">
        <f t="shared" si="31"/>
        <v>1</v>
      </c>
      <c r="AS10" s="77">
        <f t="shared" si="32"/>
        <v>0</v>
      </c>
      <c r="AT10" s="77">
        <f t="shared" si="33"/>
        <v>0</v>
      </c>
      <c r="AU10" s="77">
        <f t="shared" si="34"/>
        <v>0</v>
      </c>
      <c r="AV10" s="77">
        <f t="shared" si="35"/>
        <v>0</v>
      </c>
      <c r="AW10" s="77">
        <f t="shared" si="36"/>
        <v>0</v>
      </c>
      <c r="AX10" s="77">
        <f t="shared" si="37"/>
        <v>0</v>
      </c>
      <c r="AY10" s="77">
        <f t="shared" si="38"/>
        <v>0</v>
      </c>
      <c r="AZ10" s="77">
        <f t="shared" si="39"/>
        <v>0</v>
      </c>
      <c r="BA10" s="77">
        <f t="shared" si="40"/>
        <v>0</v>
      </c>
      <c r="BB10" s="77">
        <f t="shared" si="41"/>
        <v>0</v>
      </c>
      <c r="BC10" s="77">
        <f t="shared" si="42"/>
        <v>0</v>
      </c>
      <c r="BD10" s="77">
        <f t="shared" si="43"/>
        <v>0</v>
      </c>
      <c r="BE10" s="77">
        <f t="shared" si="44"/>
        <v>0</v>
      </c>
      <c r="BF10" s="77">
        <f t="shared" si="45"/>
        <v>0</v>
      </c>
      <c r="BG10" s="77">
        <f t="shared" si="46"/>
        <v>0</v>
      </c>
      <c r="BH10" s="77">
        <f t="shared" si="47"/>
        <v>0</v>
      </c>
      <c r="BI10" s="77">
        <f t="shared" si="48"/>
        <v>0</v>
      </c>
      <c r="BJ10" s="77">
        <f t="shared" si="49"/>
        <v>0</v>
      </c>
      <c r="BK10" s="77">
        <f t="shared" si="50"/>
        <v>0</v>
      </c>
      <c r="BL10" s="77">
        <f t="shared" si="51"/>
        <v>0</v>
      </c>
      <c r="BM10" s="77">
        <f t="shared" si="52"/>
        <v>0</v>
      </c>
      <c r="BN10" s="77">
        <f t="shared" si="53"/>
        <v>0</v>
      </c>
      <c r="BO10" s="78">
        <f t="shared" si="54"/>
        <v>0</v>
      </c>
      <c r="BP10" s="77"/>
      <c r="BQ10" s="77" t="str">
        <f t="shared" si="55"/>
        <v>x</v>
      </c>
      <c r="BR10" s="77" t="str">
        <f t="shared" si="56"/>
        <v>x</v>
      </c>
      <c r="BS10" s="79">
        <f t="shared" si="57"/>
        <v>8</v>
      </c>
      <c r="BT10" s="77">
        <v>91.0</v>
      </c>
      <c r="BU10" s="77" t="s">
        <v>213</v>
      </c>
      <c r="BV10" s="77" t="s">
        <v>214</v>
      </c>
      <c r="BW10" s="77" t="s">
        <v>34</v>
      </c>
      <c r="BX10" s="77" t="s">
        <v>20</v>
      </c>
      <c r="BY10" s="77">
        <v>24.0</v>
      </c>
      <c r="BZ10" s="77">
        <v>37.0</v>
      </c>
      <c r="CA10" s="77">
        <v>35.0</v>
      </c>
      <c r="CB10" s="77">
        <v>35.0</v>
      </c>
      <c r="CC10" s="77">
        <v>23.0</v>
      </c>
      <c r="CD10" s="77">
        <v>33.0</v>
      </c>
      <c r="CE10" s="77">
        <v>32.0</v>
      </c>
      <c r="CF10" s="77">
        <v>29.0</v>
      </c>
      <c r="CG10" s="77">
        <v>-24.0</v>
      </c>
      <c r="CH10" s="77">
        <v>-23.0</v>
      </c>
      <c r="CI10" s="77">
        <v>201.0</v>
      </c>
      <c r="CJ10" s="77" t="s">
        <v>16</v>
      </c>
      <c r="CK10" s="77">
        <v>7.0</v>
      </c>
      <c r="CL10" s="77">
        <v>8.0</v>
      </c>
      <c r="CM10" s="77">
        <v>201.0</v>
      </c>
      <c r="CN10" s="77">
        <v>8.0</v>
      </c>
      <c r="CO10" s="77">
        <v>225.0</v>
      </c>
      <c r="CP10" s="77">
        <v>8.0</v>
      </c>
      <c r="CQ10" s="77">
        <v>248.0</v>
      </c>
      <c r="CR10" s="77">
        <v>7.0</v>
      </c>
      <c r="CS10" s="77">
        <v>0.0</v>
      </c>
      <c r="CT10" s="77">
        <v>0.0</v>
      </c>
      <c r="CU10" s="77">
        <v>0.0</v>
      </c>
      <c r="CV10" s="77">
        <v>1.0</v>
      </c>
      <c r="CW10" s="77">
        <v>0.0</v>
      </c>
      <c r="CX10" s="77">
        <v>2.0</v>
      </c>
      <c r="CY10" s="77">
        <v>0.0</v>
      </c>
      <c r="CZ10" s="77">
        <v>1.0</v>
      </c>
      <c r="DA10" s="77">
        <v>1.0</v>
      </c>
      <c r="DB10" s="77">
        <v>0.0</v>
      </c>
      <c r="DC10" s="77">
        <v>0.0</v>
      </c>
      <c r="DD10" s="77">
        <v>1.0</v>
      </c>
      <c r="DE10" s="77">
        <v>0.0</v>
      </c>
      <c r="DF10" s="77">
        <v>0.0</v>
      </c>
      <c r="DG10" s="77">
        <v>0.0</v>
      </c>
      <c r="DH10" s="77">
        <v>0.0</v>
      </c>
      <c r="DI10" s="77">
        <v>1.0</v>
      </c>
      <c r="DJ10" s="77">
        <v>1.0</v>
      </c>
      <c r="DK10" s="77">
        <v>0.0</v>
      </c>
      <c r="DL10" s="77">
        <v>0.0</v>
      </c>
      <c r="DM10" s="77">
        <v>0.0</v>
      </c>
      <c r="DN10" s="77">
        <v>0.0</v>
      </c>
      <c r="DO10" s="77">
        <v>0.0</v>
      </c>
      <c r="DP10" s="77">
        <v>0.0</v>
      </c>
      <c r="DQ10" s="77">
        <v>0.0</v>
      </c>
      <c r="DR10" s="77">
        <v>0.0</v>
      </c>
      <c r="DS10" s="77">
        <v>0.0</v>
      </c>
      <c r="DT10" s="77">
        <v>0.0</v>
      </c>
      <c r="DU10" s="77">
        <v>0.0</v>
      </c>
      <c r="DV10" s="77">
        <v>0.0</v>
      </c>
      <c r="DW10" s="77">
        <v>0.0</v>
      </c>
      <c r="DX10" s="77">
        <v>0.0</v>
      </c>
      <c r="DY10" s="77">
        <v>0.0</v>
      </c>
      <c r="DZ10" s="77">
        <v>0.0</v>
      </c>
      <c r="EA10" s="77">
        <v>0.0</v>
      </c>
      <c r="EB10" s="77">
        <v>0.0</v>
      </c>
      <c r="EC10" s="77">
        <v>0.0</v>
      </c>
      <c r="ED10" s="77">
        <v>0.0</v>
      </c>
      <c r="EE10" s="77">
        <v>0.0</v>
      </c>
      <c r="EF10" s="77">
        <v>0.0</v>
      </c>
      <c r="EG10" s="79">
        <f t="shared" si="58"/>
        <v>8</v>
      </c>
      <c r="EH10" s="22"/>
      <c r="EI10" s="77"/>
    </row>
    <row r="11" ht="18.75" customHeight="1">
      <c r="A11" s="125">
        <f t="shared" si="1"/>
        <v>9</v>
      </c>
      <c r="B11" s="126">
        <v>95.0</v>
      </c>
      <c r="C11" s="127" t="s">
        <v>215</v>
      </c>
      <c r="D11" s="127" t="s">
        <v>216</v>
      </c>
      <c r="E11" s="128" t="s">
        <v>37</v>
      </c>
      <c r="F11" s="128" t="s">
        <v>20</v>
      </c>
      <c r="G11" s="126">
        <v>32.0</v>
      </c>
      <c r="H11" s="126">
        <v>34.0</v>
      </c>
      <c r="I11" s="126">
        <v>37.0</v>
      </c>
      <c r="J11" s="126">
        <v>26.0</v>
      </c>
      <c r="K11" s="126">
        <v>19.0</v>
      </c>
      <c r="L11" s="126">
        <v>25.0</v>
      </c>
      <c r="M11" s="126">
        <v>29.0</v>
      </c>
      <c r="N11" s="126">
        <v>30.0</v>
      </c>
      <c r="O11" s="129">
        <f t="shared" si="2"/>
        <v>-25</v>
      </c>
      <c r="P11" s="129">
        <f t="shared" si="3"/>
        <v>-19</v>
      </c>
      <c r="Q11" s="130">
        <f t="shared" si="4"/>
        <v>188</v>
      </c>
      <c r="R11" s="131" t="str">
        <f t="shared" si="5"/>
        <v>NC-pokal</v>
      </c>
      <c r="S11" s="72">
        <f t="shared" si="6"/>
        <v>7</v>
      </c>
      <c r="T11" s="73">
        <f t="shared" si="7"/>
        <v>8</v>
      </c>
      <c r="U11" s="132">
        <f t="shared" si="8"/>
        <v>188</v>
      </c>
      <c r="V11" s="133">
        <f t="shared" si="9"/>
        <v>9.5</v>
      </c>
      <c r="W11" s="132">
        <f t="shared" si="10"/>
        <v>213</v>
      </c>
      <c r="X11" s="133">
        <f t="shared" si="11"/>
        <v>10.5</v>
      </c>
      <c r="Y11" s="132">
        <f t="shared" si="12"/>
        <v>232</v>
      </c>
      <c r="Z11" s="134">
        <f t="shared" si="13"/>
        <v>11</v>
      </c>
      <c r="AA11" s="77">
        <f t="shared" si="14"/>
        <v>0</v>
      </c>
      <c r="AB11" s="77">
        <f t="shared" si="15"/>
        <v>0</v>
      </c>
      <c r="AC11" s="77">
        <f t="shared" si="16"/>
        <v>0</v>
      </c>
      <c r="AD11" s="77">
        <f t="shared" si="17"/>
        <v>1</v>
      </c>
      <c r="AE11" s="77">
        <f t="shared" si="18"/>
        <v>0</v>
      </c>
      <c r="AF11" s="77">
        <f t="shared" si="19"/>
        <v>0</v>
      </c>
      <c r="AG11" s="77">
        <f t="shared" si="20"/>
        <v>1</v>
      </c>
      <c r="AH11" s="77">
        <f t="shared" si="21"/>
        <v>0</v>
      </c>
      <c r="AI11" s="77">
        <f t="shared" si="22"/>
        <v>1</v>
      </c>
      <c r="AJ11" s="77">
        <f t="shared" si="23"/>
        <v>0</v>
      </c>
      <c r="AK11" s="77">
        <f t="shared" si="24"/>
        <v>1</v>
      </c>
      <c r="AL11" s="77">
        <f t="shared" si="25"/>
        <v>1</v>
      </c>
      <c r="AM11" s="77">
        <f t="shared" si="26"/>
        <v>0</v>
      </c>
      <c r="AN11" s="77">
        <f t="shared" si="27"/>
        <v>0</v>
      </c>
      <c r="AO11" s="77">
        <f t="shared" si="28"/>
        <v>1</v>
      </c>
      <c r="AP11" s="77">
        <f t="shared" si="29"/>
        <v>1</v>
      </c>
      <c r="AQ11" s="77">
        <f t="shared" si="30"/>
        <v>0</v>
      </c>
      <c r="AR11" s="77">
        <f t="shared" si="31"/>
        <v>0</v>
      </c>
      <c r="AS11" s="77">
        <f t="shared" si="32"/>
        <v>0</v>
      </c>
      <c r="AT11" s="77">
        <f t="shared" si="33"/>
        <v>0</v>
      </c>
      <c r="AU11" s="77">
        <f t="shared" si="34"/>
        <v>0</v>
      </c>
      <c r="AV11" s="77">
        <f t="shared" si="35"/>
        <v>1</v>
      </c>
      <c r="AW11" s="77">
        <f t="shared" si="36"/>
        <v>0</v>
      </c>
      <c r="AX11" s="77">
        <f t="shared" si="37"/>
        <v>0</v>
      </c>
      <c r="AY11" s="77">
        <f t="shared" si="38"/>
        <v>0</v>
      </c>
      <c r="AZ11" s="77">
        <f t="shared" si="39"/>
        <v>0</v>
      </c>
      <c r="BA11" s="77">
        <f t="shared" si="40"/>
        <v>0</v>
      </c>
      <c r="BB11" s="77">
        <f t="shared" si="41"/>
        <v>0</v>
      </c>
      <c r="BC11" s="77">
        <f t="shared" si="42"/>
        <v>0</v>
      </c>
      <c r="BD11" s="77">
        <f t="shared" si="43"/>
        <v>0</v>
      </c>
      <c r="BE11" s="77">
        <f t="shared" si="44"/>
        <v>0</v>
      </c>
      <c r="BF11" s="77">
        <f t="shared" si="45"/>
        <v>0</v>
      </c>
      <c r="BG11" s="77">
        <f t="shared" si="46"/>
        <v>0</v>
      </c>
      <c r="BH11" s="77">
        <f t="shared" si="47"/>
        <v>0</v>
      </c>
      <c r="BI11" s="77">
        <f t="shared" si="48"/>
        <v>0</v>
      </c>
      <c r="BJ11" s="77">
        <f t="shared" si="49"/>
        <v>0</v>
      </c>
      <c r="BK11" s="77">
        <f t="shared" si="50"/>
        <v>0</v>
      </c>
      <c r="BL11" s="77">
        <f t="shared" si="51"/>
        <v>0</v>
      </c>
      <c r="BM11" s="77">
        <f t="shared" si="52"/>
        <v>0</v>
      </c>
      <c r="BN11" s="77">
        <f t="shared" si="53"/>
        <v>0</v>
      </c>
      <c r="BO11" s="78">
        <f t="shared" si="54"/>
        <v>0</v>
      </c>
      <c r="BP11" s="77"/>
      <c r="BQ11" s="77" t="str">
        <f t="shared" si="55"/>
        <v>x</v>
      </c>
      <c r="BR11" s="77" t="str">
        <f t="shared" si="56"/>
        <v>x</v>
      </c>
      <c r="BS11" s="79">
        <f t="shared" si="57"/>
        <v>9</v>
      </c>
      <c r="BT11" s="77">
        <v>95.0</v>
      </c>
      <c r="BU11" s="77" t="s">
        <v>215</v>
      </c>
      <c r="BV11" s="77" t="s">
        <v>216</v>
      </c>
      <c r="BW11" s="77" t="s">
        <v>37</v>
      </c>
      <c r="BX11" s="77" t="s">
        <v>20</v>
      </c>
      <c r="BY11" s="77">
        <v>32.0</v>
      </c>
      <c r="BZ11" s="77">
        <v>34.0</v>
      </c>
      <c r="CA11" s="77">
        <v>37.0</v>
      </c>
      <c r="CB11" s="77">
        <v>26.0</v>
      </c>
      <c r="CC11" s="77">
        <v>19.0</v>
      </c>
      <c r="CD11" s="77">
        <v>25.0</v>
      </c>
      <c r="CE11" s="77">
        <v>29.0</v>
      </c>
      <c r="CF11" s="77">
        <v>30.0</v>
      </c>
      <c r="CG11" s="77">
        <v>-25.0</v>
      </c>
      <c r="CH11" s="77">
        <v>-19.0</v>
      </c>
      <c r="CI11" s="77">
        <v>188.0</v>
      </c>
      <c r="CJ11" s="77" t="s">
        <v>16</v>
      </c>
      <c r="CK11" s="77">
        <v>7.0</v>
      </c>
      <c r="CL11" s="77">
        <v>8.0</v>
      </c>
      <c r="CM11" s="77">
        <v>188.0</v>
      </c>
      <c r="CN11" s="77">
        <v>9.5</v>
      </c>
      <c r="CO11" s="77">
        <v>213.0</v>
      </c>
      <c r="CP11" s="77">
        <v>10.5</v>
      </c>
      <c r="CQ11" s="77">
        <v>232.0</v>
      </c>
      <c r="CR11" s="77">
        <v>11.0</v>
      </c>
      <c r="CS11" s="77">
        <v>0.0</v>
      </c>
      <c r="CT11" s="77">
        <v>0.0</v>
      </c>
      <c r="CU11" s="77">
        <v>0.0</v>
      </c>
      <c r="CV11" s="77">
        <v>1.0</v>
      </c>
      <c r="CW11" s="77">
        <v>0.0</v>
      </c>
      <c r="CX11" s="77">
        <v>0.0</v>
      </c>
      <c r="CY11" s="77">
        <v>1.0</v>
      </c>
      <c r="CZ11" s="77">
        <v>0.0</v>
      </c>
      <c r="DA11" s="77">
        <v>1.0</v>
      </c>
      <c r="DB11" s="77">
        <v>0.0</v>
      </c>
      <c r="DC11" s="77">
        <v>1.0</v>
      </c>
      <c r="DD11" s="77">
        <v>1.0</v>
      </c>
      <c r="DE11" s="77">
        <v>0.0</v>
      </c>
      <c r="DF11" s="77">
        <v>0.0</v>
      </c>
      <c r="DG11" s="77">
        <v>1.0</v>
      </c>
      <c r="DH11" s="77">
        <v>1.0</v>
      </c>
      <c r="DI11" s="77">
        <v>0.0</v>
      </c>
      <c r="DJ11" s="77">
        <v>0.0</v>
      </c>
      <c r="DK11" s="77">
        <v>0.0</v>
      </c>
      <c r="DL11" s="77">
        <v>0.0</v>
      </c>
      <c r="DM11" s="77">
        <v>0.0</v>
      </c>
      <c r="DN11" s="77">
        <v>1.0</v>
      </c>
      <c r="DO11" s="77">
        <v>0.0</v>
      </c>
      <c r="DP11" s="77">
        <v>0.0</v>
      </c>
      <c r="DQ11" s="77">
        <v>0.0</v>
      </c>
      <c r="DR11" s="77">
        <v>0.0</v>
      </c>
      <c r="DS11" s="77">
        <v>0.0</v>
      </c>
      <c r="DT11" s="77">
        <v>0.0</v>
      </c>
      <c r="DU11" s="77">
        <v>0.0</v>
      </c>
      <c r="DV11" s="77">
        <v>0.0</v>
      </c>
      <c r="DW11" s="77">
        <v>0.0</v>
      </c>
      <c r="DX11" s="77">
        <v>0.0</v>
      </c>
      <c r="DY11" s="77">
        <v>0.0</v>
      </c>
      <c r="DZ11" s="77">
        <v>0.0</v>
      </c>
      <c r="EA11" s="77">
        <v>0.0</v>
      </c>
      <c r="EB11" s="77">
        <v>0.0</v>
      </c>
      <c r="EC11" s="77">
        <v>0.0</v>
      </c>
      <c r="ED11" s="77">
        <v>0.0</v>
      </c>
      <c r="EE11" s="77">
        <v>0.0</v>
      </c>
      <c r="EF11" s="77">
        <v>0.0</v>
      </c>
      <c r="EG11" s="79">
        <f t="shared" si="58"/>
        <v>9</v>
      </c>
      <c r="EH11" s="22"/>
      <c r="EI11" s="77"/>
    </row>
    <row r="12" ht="18.75" customHeight="1">
      <c r="A12" s="125">
        <f t="shared" si="1"/>
        <v>10</v>
      </c>
      <c r="B12" s="126">
        <v>32.0</v>
      </c>
      <c r="C12" s="127" t="s">
        <v>110</v>
      </c>
      <c r="D12" s="127" t="s">
        <v>217</v>
      </c>
      <c r="E12" s="128" t="s">
        <v>19</v>
      </c>
      <c r="F12" s="128" t="s">
        <v>20</v>
      </c>
      <c r="G12" s="126">
        <v>31.0</v>
      </c>
      <c r="H12" s="126">
        <v>25.0</v>
      </c>
      <c r="I12" s="126">
        <v>32.0</v>
      </c>
      <c r="J12" s="126">
        <v>30.0</v>
      </c>
      <c r="K12" s="126">
        <v>33.0</v>
      </c>
      <c r="L12" s="126">
        <v>29.0</v>
      </c>
      <c r="M12" s="126">
        <v>30.0</v>
      </c>
      <c r="N12" s="126">
        <v>32.0</v>
      </c>
      <c r="O12" s="129">
        <f t="shared" si="2"/>
        <v>-29</v>
      </c>
      <c r="P12" s="129">
        <f t="shared" si="3"/>
        <v>-25</v>
      </c>
      <c r="Q12" s="130">
        <f t="shared" si="4"/>
        <v>188</v>
      </c>
      <c r="R12" s="131" t="str">
        <f t="shared" si="5"/>
        <v>NC-pokal</v>
      </c>
      <c r="S12" s="72">
        <f t="shared" si="6"/>
        <v>7</v>
      </c>
      <c r="T12" s="73">
        <f t="shared" si="7"/>
        <v>8</v>
      </c>
      <c r="U12" s="132">
        <f t="shared" si="8"/>
        <v>188</v>
      </c>
      <c r="V12" s="133">
        <f t="shared" si="9"/>
        <v>9.5</v>
      </c>
      <c r="W12" s="132">
        <f t="shared" si="10"/>
        <v>217</v>
      </c>
      <c r="X12" s="133">
        <f t="shared" si="11"/>
        <v>9</v>
      </c>
      <c r="Y12" s="132">
        <f t="shared" si="12"/>
        <v>242</v>
      </c>
      <c r="Z12" s="134">
        <f t="shared" si="13"/>
        <v>8</v>
      </c>
      <c r="AA12" s="77">
        <f t="shared" si="14"/>
        <v>0</v>
      </c>
      <c r="AB12" s="77">
        <f t="shared" si="15"/>
        <v>0</v>
      </c>
      <c r="AC12" s="77">
        <f t="shared" si="16"/>
        <v>0</v>
      </c>
      <c r="AD12" s="77">
        <f t="shared" si="17"/>
        <v>0</v>
      </c>
      <c r="AE12" s="77">
        <f t="shared" si="18"/>
        <v>0</v>
      </c>
      <c r="AF12" s="77">
        <f t="shared" si="19"/>
        <v>0</v>
      </c>
      <c r="AG12" s="77">
        <f t="shared" si="20"/>
        <v>0</v>
      </c>
      <c r="AH12" s="77">
        <f t="shared" si="21"/>
        <v>1</v>
      </c>
      <c r="AI12" s="77">
        <f t="shared" si="22"/>
        <v>2</v>
      </c>
      <c r="AJ12" s="77">
        <f t="shared" si="23"/>
        <v>1</v>
      </c>
      <c r="AK12" s="77">
        <f t="shared" si="24"/>
        <v>2</v>
      </c>
      <c r="AL12" s="77">
        <f t="shared" si="25"/>
        <v>1</v>
      </c>
      <c r="AM12" s="77">
        <f t="shared" si="26"/>
        <v>0</v>
      </c>
      <c r="AN12" s="77">
        <f t="shared" si="27"/>
        <v>0</v>
      </c>
      <c r="AO12" s="77">
        <f t="shared" si="28"/>
        <v>0</v>
      </c>
      <c r="AP12" s="77">
        <f t="shared" si="29"/>
        <v>1</v>
      </c>
      <c r="AQ12" s="77">
        <f t="shared" si="30"/>
        <v>0</v>
      </c>
      <c r="AR12" s="77">
        <f t="shared" si="31"/>
        <v>0</v>
      </c>
      <c r="AS12" s="77">
        <f t="shared" si="32"/>
        <v>0</v>
      </c>
      <c r="AT12" s="77">
        <f t="shared" si="33"/>
        <v>0</v>
      </c>
      <c r="AU12" s="77">
        <f t="shared" si="34"/>
        <v>0</v>
      </c>
      <c r="AV12" s="77">
        <f t="shared" si="35"/>
        <v>0</v>
      </c>
      <c r="AW12" s="77">
        <f t="shared" si="36"/>
        <v>0</v>
      </c>
      <c r="AX12" s="77">
        <f t="shared" si="37"/>
        <v>0</v>
      </c>
      <c r="AY12" s="77">
        <f t="shared" si="38"/>
        <v>0</v>
      </c>
      <c r="AZ12" s="77">
        <f t="shared" si="39"/>
        <v>0</v>
      </c>
      <c r="BA12" s="77">
        <f t="shared" si="40"/>
        <v>0</v>
      </c>
      <c r="BB12" s="77">
        <f t="shared" si="41"/>
        <v>0</v>
      </c>
      <c r="BC12" s="77">
        <f t="shared" si="42"/>
        <v>0</v>
      </c>
      <c r="BD12" s="77">
        <f t="shared" si="43"/>
        <v>0</v>
      </c>
      <c r="BE12" s="77">
        <f t="shared" si="44"/>
        <v>0</v>
      </c>
      <c r="BF12" s="77">
        <f t="shared" si="45"/>
        <v>0</v>
      </c>
      <c r="BG12" s="77">
        <f t="shared" si="46"/>
        <v>0</v>
      </c>
      <c r="BH12" s="77">
        <f t="shared" si="47"/>
        <v>0</v>
      </c>
      <c r="BI12" s="77">
        <f t="shared" si="48"/>
        <v>0</v>
      </c>
      <c r="BJ12" s="77">
        <f t="shared" si="49"/>
        <v>0</v>
      </c>
      <c r="BK12" s="77">
        <f t="shared" si="50"/>
        <v>0</v>
      </c>
      <c r="BL12" s="77">
        <f t="shared" si="51"/>
        <v>0</v>
      </c>
      <c r="BM12" s="77">
        <f t="shared" si="52"/>
        <v>0</v>
      </c>
      <c r="BN12" s="77">
        <f t="shared" si="53"/>
        <v>0</v>
      </c>
      <c r="BO12" s="78">
        <f t="shared" si="54"/>
        <v>0</v>
      </c>
      <c r="BP12" s="77"/>
      <c r="BQ12" s="77" t="str">
        <f t="shared" si="55"/>
        <v>x</v>
      </c>
      <c r="BR12" s="77" t="str">
        <f t="shared" si="56"/>
        <v>x</v>
      </c>
      <c r="BS12" s="79">
        <f t="shared" si="57"/>
        <v>10</v>
      </c>
      <c r="BT12" s="77">
        <v>32.0</v>
      </c>
      <c r="BU12" s="77" t="s">
        <v>110</v>
      </c>
      <c r="BV12" s="77" t="s">
        <v>217</v>
      </c>
      <c r="BW12" s="77" t="s">
        <v>19</v>
      </c>
      <c r="BX12" s="77" t="s">
        <v>20</v>
      </c>
      <c r="BY12" s="77">
        <v>31.0</v>
      </c>
      <c r="BZ12" s="77">
        <v>25.0</v>
      </c>
      <c r="CA12" s="77">
        <v>32.0</v>
      </c>
      <c r="CB12" s="77">
        <v>30.0</v>
      </c>
      <c r="CC12" s="77">
        <v>33.0</v>
      </c>
      <c r="CD12" s="77">
        <v>29.0</v>
      </c>
      <c r="CE12" s="77">
        <v>30.0</v>
      </c>
      <c r="CF12" s="77">
        <v>32.0</v>
      </c>
      <c r="CG12" s="77">
        <v>-29.0</v>
      </c>
      <c r="CH12" s="77">
        <v>-25.0</v>
      </c>
      <c r="CI12" s="77">
        <v>188.0</v>
      </c>
      <c r="CJ12" s="77" t="s">
        <v>16</v>
      </c>
      <c r="CK12" s="77">
        <v>7.0</v>
      </c>
      <c r="CL12" s="77">
        <v>8.0</v>
      </c>
      <c r="CM12" s="77">
        <v>188.0</v>
      </c>
      <c r="CN12" s="77">
        <v>9.5</v>
      </c>
      <c r="CO12" s="77">
        <v>217.0</v>
      </c>
      <c r="CP12" s="77">
        <v>9.0</v>
      </c>
      <c r="CQ12" s="77">
        <v>242.0</v>
      </c>
      <c r="CR12" s="77">
        <v>8.0</v>
      </c>
      <c r="CS12" s="77">
        <v>0.0</v>
      </c>
      <c r="CT12" s="77">
        <v>0.0</v>
      </c>
      <c r="CU12" s="77">
        <v>0.0</v>
      </c>
      <c r="CV12" s="77">
        <v>0.0</v>
      </c>
      <c r="CW12" s="77">
        <v>0.0</v>
      </c>
      <c r="CX12" s="77">
        <v>0.0</v>
      </c>
      <c r="CY12" s="77">
        <v>0.0</v>
      </c>
      <c r="CZ12" s="77">
        <v>1.0</v>
      </c>
      <c r="DA12" s="77">
        <v>2.0</v>
      </c>
      <c r="DB12" s="77">
        <v>1.0</v>
      </c>
      <c r="DC12" s="77">
        <v>2.0</v>
      </c>
      <c r="DD12" s="77">
        <v>1.0</v>
      </c>
      <c r="DE12" s="77">
        <v>0.0</v>
      </c>
      <c r="DF12" s="77">
        <v>0.0</v>
      </c>
      <c r="DG12" s="77">
        <v>0.0</v>
      </c>
      <c r="DH12" s="77">
        <v>1.0</v>
      </c>
      <c r="DI12" s="77">
        <v>0.0</v>
      </c>
      <c r="DJ12" s="77">
        <v>0.0</v>
      </c>
      <c r="DK12" s="77">
        <v>0.0</v>
      </c>
      <c r="DL12" s="77">
        <v>0.0</v>
      </c>
      <c r="DM12" s="77">
        <v>0.0</v>
      </c>
      <c r="DN12" s="77">
        <v>0.0</v>
      </c>
      <c r="DO12" s="77">
        <v>0.0</v>
      </c>
      <c r="DP12" s="77">
        <v>0.0</v>
      </c>
      <c r="DQ12" s="77">
        <v>0.0</v>
      </c>
      <c r="DR12" s="77">
        <v>0.0</v>
      </c>
      <c r="DS12" s="77">
        <v>0.0</v>
      </c>
      <c r="DT12" s="77">
        <v>0.0</v>
      </c>
      <c r="DU12" s="77">
        <v>0.0</v>
      </c>
      <c r="DV12" s="77">
        <v>0.0</v>
      </c>
      <c r="DW12" s="77">
        <v>0.0</v>
      </c>
      <c r="DX12" s="77">
        <v>0.0</v>
      </c>
      <c r="DY12" s="77">
        <v>0.0</v>
      </c>
      <c r="DZ12" s="77">
        <v>0.0</v>
      </c>
      <c r="EA12" s="77">
        <v>0.0</v>
      </c>
      <c r="EB12" s="77">
        <v>0.0</v>
      </c>
      <c r="EC12" s="77">
        <v>0.0</v>
      </c>
      <c r="ED12" s="77">
        <v>0.0</v>
      </c>
      <c r="EE12" s="77">
        <v>0.0</v>
      </c>
      <c r="EF12" s="77">
        <v>0.0</v>
      </c>
      <c r="EG12" s="79">
        <f t="shared" si="58"/>
        <v>10</v>
      </c>
      <c r="EH12" s="22"/>
      <c r="EI12" s="77"/>
    </row>
    <row r="13" ht="18.75" customHeight="1">
      <c r="A13" s="125">
        <f t="shared" si="1"/>
        <v>11</v>
      </c>
      <c r="B13" s="126">
        <v>34.0</v>
      </c>
      <c r="C13" s="127" t="s">
        <v>218</v>
      </c>
      <c r="D13" s="127" t="s">
        <v>191</v>
      </c>
      <c r="E13" s="128" t="s">
        <v>179</v>
      </c>
      <c r="F13" s="128" t="s">
        <v>20</v>
      </c>
      <c r="G13" s="126">
        <v>38.0</v>
      </c>
      <c r="H13" s="126">
        <v>24.0</v>
      </c>
      <c r="I13" s="126">
        <v>0.0</v>
      </c>
      <c r="J13" s="126">
        <v>20.0</v>
      </c>
      <c r="K13" s="126">
        <v>32.0</v>
      </c>
      <c r="L13" s="126">
        <v>35.0</v>
      </c>
      <c r="M13" s="126">
        <v>36.0</v>
      </c>
      <c r="N13" s="126">
        <v>22.0</v>
      </c>
      <c r="O13" s="129">
        <f t="shared" si="2"/>
        <v>-20</v>
      </c>
      <c r="P13" s="129">
        <f t="shared" si="3"/>
        <v>0</v>
      </c>
      <c r="Q13" s="130">
        <f t="shared" si="4"/>
        <v>187</v>
      </c>
      <c r="R13" s="131" t="str">
        <f t="shared" si="5"/>
        <v>NC-pokal</v>
      </c>
      <c r="S13" s="72">
        <f t="shared" si="6"/>
        <v>6</v>
      </c>
      <c r="T13" s="73">
        <f t="shared" si="7"/>
        <v>7</v>
      </c>
      <c r="U13" s="132">
        <f t="shared" si="8"/>
        <v>187</v>
      </c>
      <c r="V13" s="133">
        <f t="shared" si="9"/>
        <v>11</v>
      </c>
      <c r="W13" s="132">
        <f t="shared" si="10"/>
        <v>207</v>
      </c>
      <c r="X13" s="133">
        <f t="shared" si="11"/>
        <v>12</v>
      </c>
      <c r="Y13" s="132">
        <f t="shared" si="12"/>
        <v>207</v>
      </c>
      <c r="Z13" s="134">
        <f t="shared" si="13"/>
        <v>13</v>
      </c>
      <c r="AA13" s="77">
        <f t="shared" si="14"/>
        <v>0</v>
      </c>
      <c r="AB13" s="77">
        <f t="shared" si="15"/>
        <v>0</v>
      </c>
      <c r="AC13" s="77">
        <f t="shared" si="16"/>
        <v>1</v>
      </c>
      <c r="AD13" s="77">
        <f t="shared" si="17"/>
        <v>0</v>
      </c>
      <c r="AE13" s="77">
        <f t="shared" si="18"/>
        <v>1</v>
      </c>
      <c r="AF13" s="77">
        <f t="shared" si="19"/>
        <v>1</v>
      </c>
      <c r="AG13" s="77">
        <f t="shared" si="20"/>
        <v>0</v>
      </c>
      <c r="AH13" s="77">
        <f t="shared" si="21"/>
        <v>0</v>
      </c>
      <c r="AI13" s="77">
        <f t="shared" si="22"/>
        <v>1</v>
      </c>
      <c r="AJ13" s="77">
        <f t="shared" si="23"/>
        <v>0</v>
      </c>
      <c r="AK13" s="77">
        <f t="shared" si="24"/>
        <v>0</v>
      </c>
      <c r="AL13" s="77">
        <f t="shared" si="25"/>
        <v>0</v>
      </c>
      <c r="AM13" s="77">
        <f t="shared" si="26"/>
        <v>0</v>
      </c>
      <c r="AN13" s="77">
        <f t="shared" si="27"/>
        <v>0</v>
      </c>
      <c r="AO13" s="77">
        <f t="shared" si="28"/>
        <v>0</v>
      </c>
      <c r="AP13" s="77">
        <f t="shared" si="29"/>
        <v>0</v>
      </c>
      <c r="AQ13" s="77">
        <f t="shared" si="30"/>
        <v>1</v>
      </c>
      <c r="AR13" s="77">
        <f t="shared" si="31"/>
        <v>0</v>
      </c>
      <c r="AS13" s="77">
        <f t="shared" si="32"/>
        <v>1</v>
      </c>
      <c r="AT13" s="77">
        <f t="shared" si="33"/>
        <v>0</v>
      </c>
      <c r="AU13" s="77">
        <f t="shared" si="34"/>
        <v>1</v>
      </c>
      <c r="AV13" s="77">
        <f t="shared" si="35"/>
        <v>0</v>
      </c>
      <c r="AW13" s="77">
        <f t="shared" si="36"/>
        <v>0</v>
      </c>
      <c r="AX13" s="77">
        <f t="shared" si="37"/>
        <v>0</v>
      </c>
      <c r="AY13" s="77">
        <f t="shared" si="38"/>
        <v>0</v>
      </c>
      <c r="AZ13" s="77">
        <f t="shared" si="39"/>
        <v>0</v>
      </c>
      <c r="BA13" s="77">
        <f t="shared" si="40"/>
        <v>0</v>
      </c>
      <c r="BB13" s="77">
        <f t="shared" si="41"/>
        <v>0</v>
      </c>
      <c r="BC13" s="77">
        <f t="shared" si="42"/>
        <v>0</v>
      </c>
      <c r="BD13" s="77">
        <f t="shared" si="43"/>
        <v>0</v>
      </c>
      <c r="BE13" s="77">
        <f t="shared" si="44"/>
        <v>0</v>
      </c>
      <c r="BF13" s="77">
        <f t="shared" si="45"/>
        <v>0</v>
      </c>
      <c r="BG13" s="77">
        <f t="shared" si="46"/>
        <v>0</v>
      </c>
      <c r="BH13" s="77">
        <f t="shared" si="47"/>
        <v>0</v>
      </c>
      <c r="BI13" s="77">
        <f t="shared" si="48"/>
        <v>0</v>
      </c>
      <c r="BJ13" s="77">
        <f t="shared" si="49"/>
        <v>0</v>
      </c>
      <c r="BK13" s="77">
        <f t="shared" si="50"/>
        <v>0</v>
      </c>
      <c r="BL13" s="77">
        <f t="shared" si="51"/>
        <v>0</v>
      </c>
      <c r="BM13" s="77">
        <f t="shared" si="52"/>
        <v>0</v>
      </c>
      <c r="BN13" s="77">
        <f t="shared" si="53"/>
        <v>0</v>
      </c>
      <c r="BO13" s="78">
        <f t="shared" si="54"/>
        <v>0</v>
      </c>
      <c r="BP13" s="77"/>
      <c r="BQ13" s="77" t="str">
        <f t="shared" si="55"/>
        <v>x</v>
      </c>
      <c r="BR13" s="77" t="str">
        <f t="shared" si="56"/>
        <v>x</v>
      </c>
      <c r="BS13" s="79">
        <f t="shared" si="57"/>
        <v>11</v>
      </c>
      <c r="BT13" s="77">
        <v>34.0</v>
      </c>
      <c r="BU13" s="77" t="s">
        <v>218</v>
      </c>
      <c r="BV13" s="77" t="s">
        <v>191</v>
      </c>
      <c r="BW13" s="77" t="s">
        <v>179</v>
      </c>
      <c r="BX13" s="77" t="s">
        <v>20</v>
      </c>
      <c r="BY13" s="77">
        <v>38.0</v>
      </c>
      <c r="BZ13" s="77">
        <v>24.0</v>
      </c>
      <c r="CA13" s="77">
        <v>0.0</v>
      </c>
      <c r="CB13" s="77">
        <v>20.0</v>
      </c>
      <c r="CC13" s="77">
        <v>32.0</v>
      </c>
      <c r="CD13" s="77">
        <v>35.0</v>
      </c>
      <c r="CE13" s="77">
        <v>36.0</v>
      </c>
      <c r="CF13" s="77">
        <v>22.0</v>
      </c>
      <c r="CG13" s="77">
        <v>-20.0</v>
      </c>
      <c r="CH13" s="77">
        <v>0.0</v>
      </c>
      <c r="CI13" s="77">
        <v>187.0</v>
      </c>
      <c r="CJ13" s="77" t="s">
        <v>16</v>
      </c>
      <c r="CK13" s="77">
        <v>6.0</v>
      </c>
      <c r="CL13" s="77">
        <v>7.0</v>
      </c>
      <c r="CM13" s="77">
        <v>187.0</v>
      </c>
      <c r="CN13" s="77">
        <v>11.0</v>
      </c>
      <c r="CO13" s="77">
        <v>207.0</v>
      </c>
      <c r="CP13" s="77">
        <v>12.0</v>
      </c>
      <c r="CQ13" s="77">
        <v>207.0</v>
      </c>
      <c r="CR13" s="77">
        <v>13.0</v>
      </c>
      <c r="CS13" s="77">
        <v>0.0</v>
      </c>
      <c r="CT13" s="77">
        <v>0.0</v>
      </c>
      <c r="CU13" s="77">
        <v>1.0</v>
      </c>
      <c r="CV13" s="77">
        <v>0.0</v>
      </c>
      <c r="CW13" s="77">
        <v>1.0</v>
      </c>
      <c r="CX13" s="77">
        <v>1.0</v>
      </c>
      <c r="CY13" s="77">
        <v>0.0</v>
      </c>
      <c r="CZ13" s="77">
        <v>0.0</v>
      </c>
      <c r="DA13" s="77">
        <v>1.0</v>
      </c>
      <c r="DB13" s="77">
        <v>0.0</v>
      </c>
      <c r="DC13" s="77">
        <v>0.0</v>
      </c>
      <c r="DD13" s="77">
        <v>0.0</v>
      </c>
      <c r="DE13" s="77">
        <v>0.0</v>
      </c>
      <c r="DF13" s="77">
        <v>0.0</v>
      </c>
      <c r="DG13" s="77">
        <v>0.0</v>
      </c>
      <c r="DH13" s="77">
        <v>0.0</v>
      </c>
      <c r="DI13" s="77">
        <v>1.0</v>
      </c>
      <c r="DJ13" s="77">
        <v>0.0</v>
      </c>
      <c r="DK13" s="77">
        <v>1.0</v>
      </c>
      <c r="DL13" s="77">
        <v>0.0</v>
      </c>
      <c r="DM13" s="77">
        <v>1.0</v>
      </c>
      <c r="DN13" s="77">
        <v>0.0</v>
      </c>
      <c r="DO13" s="77">
        <v>0.0</v>
      </c>
      <c r="DP13" s="77">
        <v>0.0</v>
      </c>
      <c r="DQ13" s="77">
        <v>0.0</v>
      </c>
      <c r="DR13" s="77">
        <v>0.0</v>
      </c>
      <c r="DS13" s="77">
        <v>0.0</v>
      </c>
      <c r="DT13" s="77">
        <v>0.0</v>
      </c>
      <c r="DU13" s="77">
        <v>0.0</v>
      </c>
      <c r="DV13" s="77">
        <v>0.0</v>
      </c>
      <c r="DW13" s="77">
        <v>0.0</v>
      </c>
      <c r="DX13" s="77">
        <v>0.0</v>
      </c>
      <c r="DY13" s="77">
        <v>0.0</v>
      </c>
      <c r="DZ13" s="77">
        <v>0.0</v>
      </c>
      <c r="EA13" s="77">
        <v>0.0</v>
      </c>
      <c r="EB13" s="77">
        <v>0.0</v>
      </c>
      <c r="EC13" s="77">
        <v>0.0</v>
      </c>
      <c r="ED13" s="77">
        <v>0.0</v>
      </c>
      <c r="EE13" s="77">
        <v>0.0</v>
      </c>
      <c r="EF13" s="77">
        <v>0.0</v>
      </c>
      <c r="EG13" s="79">
        <f t="shared" si="58"/>
        <v>11</v>
      </c>
      <c r="EH13" s="22"/>
      <c r="EI13" s="77"/>
    </row>
    <row r="14" ht="18.75" customHeight="1">
      <c r="A14" s="125">
        <f t="shared" si="1"/>
        <v>12</v>
      </c>
      <c r="B14" s="126">
        <v>65.0</v>
      </c>
      <c r="C14" s="127" t="s">
        <v>159</v>
      </c>
      <c r="D14" s="127" t="s">
        <v>219</v>
      </c>
      <c r="E14" s="128" t="s">
        <v>37</v>
      </c>
      <c r="F14" s="128" t="s">
        <v>20</v>
      </c>
      <c r="G14" s="126">
        <v>33.0</v>
      </c>
      <c r="H14" s="126">
        <v>32.0</v>
      </c>
      <c r="I14" s="126">
        <v>27.0</v>
      </c>
      <c r="J14" s="126">
        <v>27.0</v>
      </c>
      <c r="K14" s="126">
        <v>24.0</v>
      </c>
      <c r="L14" s="126">
        <v>30.0</v>
      </c>
      <c r="M14" s="126">
        <v>31.0</v>
      </c>
      <c r="N14" s="126">
        <v>33.0</v>
      </c>
      <c r="O14" s="129">
        <f t="shared" si="2"/>
        <v>-27</v>
      </c>
      <c r="P14" s="129">
        <f t="shared" si="3"/>
        <v>-24</v>
      </c>
      <c r="Q14" s="130">
        <f t="shared" si="4"/>
        <v>186</v>
      </c>
      <c r="R14" s="131" t="str">
        <f t="shared" si="5"/>
        <v>NC-pokal</v>
      </c>
      <c r="S14" s="72">
        <f t="shared" si="6"/>
        <v>7</v>
      </c>
      <c r="T14" s="73">
        <f t="shared" si="7"/>
        <v>8</v>
      </c>
      <c r="U14" s="132">
        <f t="shared" si="8"/>
        <v>186</v>
      </c>
      <c r="V14" s="133">
        <f t="shared" si="9"/>
        <v>12</v>
      </c>
      <c r="W14" s="132">
        <f t="shared" si="10"/>
        <v>213</v>
      </c>
      <c r="X14" s="133">
        <f t="shared" si="11"/>
        <v>10.5</v>
      </c>
      <c r="Y14" s="132">
        <f t="shared" si="12"/>
        <v>237</v>
      </c>
      <c r="Z14" s="134">
        <f t="shared" si="13"/>
        <v>9</v>
      </c>
      <c r="AA14" s="77">
        <f t="shared" si="14"/>
        <v>0</v>
      </c>
      <c r="AB14" s="77">
        <f t="shared" si="15"/>
        <v>0</v>
      </c>
      <c r="AC14" s="77">
        <f t="shared" si="16"/>
        <v>0</v>
      </c>
      <c r="AD14" s="77">
        <f t="shared" si="17"/>
        <v>0</v>
      </c>
      <c r="AE14" s="77">
        <f t="shared" si="18"/>
        <v>0</v>
      </c>
      <c r="AF14" s="77">
        <f t="shared" si="19"/>
        <v>0</v>
      </c>
      <c r="AG14" s="77">
        <f t="shared" si="20"/>
        <v>0</v>
      </c>
      <c r="AH14" s="77">
        <f t="shared" si="21"/>
        <v>2</v>
      </c>
      <c r="AI14" s="77">
        <f t="shared" si="22"/>
        <v>1</v>
      </c>
      <c r="AJ14" s="77">
        <f t="shared" si="23"/>
        <v>1</v>
      </c>
      <c r="AK14" s="77">
        <f t="shared" si="24"/>
        <v>1</v>
      </c>
      <c r="AL14" s="77">
        <f t="shared" si="25"/>
        <v>0</v>
      </c>
      <c r="AM14" s="77">
        <f t="shared" si="26"/>
        <v>0</v>
      </c>
      <c r="AN14" s="77">
        <f t="shared" si="27"/>
        <v>2</v>
      </c>
      <c r="AO14" s="77">
        <f t="shared" si="28"/>
        <v>0</v>
      </c>
      <c r="AP14" s="77">
        <f t="shared" si="29"/>
        <v>0</v>
      </c>
      <c r="AQ14" s="77">
        <f t="shared" si="30"/>
        <v>1</v>
      </c>
      <c r="AR14" s="77">
        <f t="shared" si="31"/>
        <v>0</v>
      </c>
      <c r="AS14" s="77">
        <f t="shared" si="32"/>
        <v>0</v>
      </c>
      <c r="AT14" s="77">
        <f t="shared" si="33"/>
        <v>0</v>
      </c>
      <c r="AU14" s="77">
        <f t="shared" si="34"/>
        <v>0</v>
      </c>
      <c r="AV14" s="77">
        <f t="shared" si="35"/>
        <v>0</v>
      </c>
      <c r="AW14" s="77">
        <f t="shared" si="36"/>
        <v>0</v>
      </c>
      <c r="AX14" s="77">
        <f t="shared" si="37"/>
        <v>0</v>
      </c>
      <c r="AY14" s="77">
        <f t="shared" si="38"/>
        <v>0</v>
      </c>
      <c r="AZ14" s="77">
        <f t="shared" si="39"/>
        <v>0</v>
      </c>
      <c r="BA14" s="77">
        <f t="shared" si="40"/>
        <v>0</v>
      </c>
      <c r="BB14" s="77">
        <f t="shared" si="41"/>
        <v>0</v>
      </c>
      <c r="BC14" s="77">
        <f t="shared" si="42"/>
        <v>0</v>
      </c>
      <c r="BD14" s="77">
        <f t="shared" si="43"/>
        <v>0</v>
      </c>
      <c r="BE14" s="77">
        <f t="shared" si="44"/>
        <v>0</v>
      </c>
      <c r="BF14" s="77">
        <f t="shared" si="45"/>
        <v>0</v>
      </c>
      <c r="BG14" s="77">
        <f t="shared" si="46"/>
        <v>0</v>
      </c>
      <c r="BH14" s="77">
        <f t="shared" si="47"/>
        <v>0</v>
      </c>
      <c r="BI14" s="77">
        <f t="shared" si="48"/>
        <v>0</v>
      </c>
      <c r="BJ14" s="77">
        <f t="shared" si="49"/>
        <v>0</v>
      </c>
      <c r="BK14" s="77">
        <f t="shared" si="50"/>
        <v>0</v>
      </c>
      <c r="BL14" s="77">
        <f t="shared" si="51"/>
        <v>0</v>
      </c>
      <c r="BM14" s="77">
        <f t="shared" si="52"/>
        <v>0</v>
      </c>
      <c r="BN14" s="77">
        <f t="shared" si="53"/>
        <v>0</v>
      </c>
      <c r="BO14" s="78">
        <f t="shared" si="54"/>
        <v>0</v>
      </c>
      <c r="BP14" s="77"/>
      <c r="BQ14" s="77" t="str">
        <f t="shared" si="55"/>
        <v>x</v>
      </c>
      <c r="BR14" s="77" t="str">
        <f t="shared" si="56"/>
        <v>x</v>
      </c>
      <c r="BS14" s="79">
        <f t="shared" si="57"/>
        <v>12</v>
      </c>
      <c r="BT14" s="77">
        <v>65.0</v>
      </c>
      <c r="BU14" s="77" t="s">
        <v>159</v>
      </c>
      <c r="BV14" s="77" t="s">
        <v>219</v>
      </c>
      <c r="BW14" s="77" t="s">
        <v>37</v>
      </c>
      <c r="BX14" s="77" t="s">
        <v>20</v>
      </c>
      <c r="BY14" s="77">
        <v>33.0</v>
      </c>
      <c r="BZ14" s="77">
        <v>32.0</v>
      </c>
      <c r="CA14" s="77">
        <v>27.0</v>
      </c>
      <c r="CB14" s="77">
        <v>27.0</v>
      </c>
      <c r="CC14" s="77">
        <v>24.0</v>
      </c>
      <c r="CD14" s="77">
        <v>30.0</v>
      </c>
      <c r="CE14" s="77">
        <v>31.0</v>
      </c>
      <c r="CF14" s="77">
        <v>33.0</v>
      </c>
      <c r="CG14" s="77">
        <v>-27.0</v>
      </c>
      <c r="CH14" s="77">
        <v>-24.0</v>
      </c>
      <c r="CI14" s="77">
        <v>186.0</v>
      </c>
      <c r="CJ14" s="77" t="s">
        <v>16</v>
      </c>
      <c r="CK14" s="77">
        <v>7.0</v>
      </c>
      <c r="CL14" s="77">
        <v>8.0</v>
      </c>
      <c r="CM14" s="77">
        <v>186.0</v>
      </c>
      <c r="CN14" s="77">
        <v>12.0</v>
      </c>
      <c r="CO14" s="77">
        <v>213.0</v>
      </c>
      <c r="CP14" s="77">
        <v>10.5</v>
      </c>
      <c r="CQ14" s="77">
        <v>237.0</v>
      </c>
      <c r="CR14" s="77">
        <v>9.0</v>
      </c>
      <c r="CS14" s="77">
        <v>0.0</v>
      </c>
      <c r="CT14" s="77">
        <v>0.0</v>
      </c>
      <c r="CU14" s="77">
        <v>0.0</v>
      </c>
      <c r="CV14" s="77">
        <v>0.0</v>
      </c>
      <c r="CW14" s="77">
        <v>0.0</v>
      </c>
      <c r="CX14" s="77">
        <v>0.0</v>
      </c>
      <c r="CY14" s="77">
        <v>0.0</v>
      </c>
      <c r="CZ14" s="77">
        <v>2.0</v>
      </c>
      <c r="DA14" s="77">
        <v>1.0</v>
      </c>
      <c r="DB14" s="77">
        <v>1.0</v>
      </c>
      <c r="DC14" s="77">
        <v>1.0</v>
      </c>
      <c r="DD14" s="77">
        <v>0.0</v>
      </c>
      <c r="DE14" s="77">
        <v>0.0</v>
      </c>
      <c r="DF14" s="77">
        <v>2.0</v>
      </c>
      <c r="DG14" s="77">
        <v>0.0</v>
      </c>
      <c r="DH14" s="77">
        <v>0.0</v>
      </c>
      <c r="DI14" s="77">
        <v>1.0</v>
      </c>
      <c r="DJ14" s="77">
        <v>0.0</v>
      </c>
      <c r="DK14" s="77">
        <v>0.0</v>
      </c>
      <c r="DL14" s="77">
        <v>0.0</v>
      </c>
      <c r="DM14" s="77">
        <v>0.0</v>
      </c>
      <c r="DN14" s="77">
        <v>0.0</v>
      </c>
      <c r="DO14" s="77">
        <v>0.0</v>
      </c>
      <c r="DP14" s="77">
        <v>0.0</v>
      </c>
      <c r="DQ14" s="77">
        <v>0.0</v>
      </c>
      <c r="DR14" s="77">
        <v>0.0</v>
      </c>
      <c r="DS14" s="77">
        <v>0.0</v>
      </c>
      <c r="DT14" s="77">
        <v>0.0</v>
      </c>
      <c r="DU14" s="77">
        <v>0.0</v>
      </c>
      <c r="DV14" s="77">
        <v>0.0</v>
      </c>
      <c r="DW14" s="77">
        <v>0.0</v>
      </c>
      <c r="DX14" s="77">
        <v>0.0</v>
      </c>
      <c r="DY14" s="77">
        <v>0.0</v>
      </c>
      <c r="DZ14" s="77">
        <v>0.0</v>
      </c>
      <c r="EA14" s="77">
        <v>0.0</v>
      </c>
      <c r="EB14" s="77">
        <v>0.0</v>
      </c>
      <c r="EC14" s="77">
        <v>0.0</v>
      </c>
      <c r="ED14" s="77">
        <v>0.0</v>
      </c>
      <c r="EE14" s="77">
        <v>0.0</v>
      </c>
      <c r="EF14" s="77">
        <v>0.0</v>
      </c>
      <c r="EG14" s="79">
        <f t="shared" si="58"/>
        <v>12</v>
      </c>
      <c r="EH14" s="22"/>
      <c r="EI14" s="77"/>
    </row>
    <row r="15" ht="18.75" customHeight="1">
      <c r="A15" s="125">
        <f t="shared" si="1"/>
        <v>13</v>
      </c>
      <c r="B15" s="126">
        <v>105.0</v>
      </c>
      <c r="C15" s="127" t="s">
        <v>220</v>
      </c>
      <c r="D15" s="127" t="s">
        <v>221</v>
      </c>
      <c r="E15" s="128" t="s">
        <v>34</v>
      </c>
      <c r="F15" s="128" t="s">
        <v>20</v>
      </c>
      <c r="G15" s="126">
        <v>0.0</v>
      </c>
      <c r="H15" s="126">
        <v>0.0</v>
      </c>
      <c r="I15" s="126">
        <v>0.0</v>
      </c>
      <c r="J15" s="126">
        <v>34.0</v>
      </c>
      <c r="K15" s="126">
        <v>35.0</v>
      </c>
      <c r="L15" s="126">
        <v>34.0</v>
      </c>
      <c r="M15" s="126">
        <v>37.0</v>
      </c>
      <c r="N15" s="126">
        <v>34.0</v>
      </c>
      <c r="O15" s="129">
        <f t="shared" si="2"/>
        <v>0</v>
      </c>
      <c r="P15" s="129">
        <f t="shared" si="3"/>
        <v>0</v>
      </c>
      <c r="Q15" s="130">
        <f t="shared" si="4"/>
        <v>174</v>
      </c>
      <c r="R15" s="131" t="str">
        <f t="shared" si="5"/>
        <v>NC-pokal</v>
      </c>
      <c r="S15" s="72">
        <f t="shared" si="6"/>
        <v>4</v>
      </c>
      <c r="T15" s="73">
        <f t="shared" si="7"/>
        <v>5</v>
      </c>
      <c r="U15" s="132">
        <f t="shared" si="8"/>
        <v>174</v>
      </c>
      <c r="V15" s="133">
        <f t="shared" si="9"/>
        <v>13</v>
      </c>
      <c r="W15" s="132">
        <f t="shared" si="10"/>
        <v>174</v>
      </c>
      <c r="X15" s="133">
        <f t="shared" si="11"/>
        <v>17</v>
      </c>
      <c r="Y15" s="132">
        <f t="shared" si="12"/>
        <v>174</v>
      </c>
      <c r="Z15" s="134">
        <f t="shared" si="13"/>
        <v>17</v>
      </c>
      <c r="AA15" s="77">
        <f t="shared" si="14"/>
        <v>0</v>
      </c>
      <c r="AB15" s="77">
        <f t="shared" si="15"/>
        <v>0</v>
      </c>
      <c r="AC15" s="77">
        <f t="shared" si="16"/>
        <v>0</v>
      </c>
      <c r="AD15" s="77">
        <f t="shared" si="17"/>
        <v>1</v>
      </c>
      <c r="AE15" s="77">
        <f t="shared" si="18"/>
        <v>0</v>
      </c>
      <c r="AF15" s="77">
        <f t="shared" si="19"/>
        <v>1</v>
      </c>
      <c r="AG15" s="77">
        <f t="shared" si="20"/>
        <v>3</v>
      </c>
      <c r="AH15" s="77">
        <f t="shared" si="21"/>
        <v>0</v>
      </c>
      <c r="AI15" s="77">
        <f t="shared" si="22"/>
        <v>0</v>
      </c>
      <c r="AJ15" s="77">
        <f t="shared" si="23"/>
        <v>0</v>
      </c>
      <c r="AK15" s="77">
        <f t="shared" si="24"/>
        <v>0</v>
      </c>
      <c r="AL15" s="77">
        <f t="shared" si="25"/>
        <v>0</v>
      </c>
      <c r="AM15" s="77">
        <f t="shared" si="26"/>
        <v>0</v>
      </c>
      <c r="AN15" s="77">
        <f t="shared" si="27"/>
        <v>0</v>
      </c>
      <c r="AO15" s="77">
        <f t="shared" si="28"/>
        <v>0</v>
      </c>
      <c r="AP15" s="77">
        <f t="shared" si="29"/>
        <v>0</v>
      </c>
      <c r="AQ15" s="77">
        <f t="shared" si="30"/>
        <v>0</v>
      </c>
      <c r="AR15" s="77">
        <f t="shared" si="31"/>
        <v>0</v>
      </c>
      <c r="AS15" s="77">
        <f t="shared" si="32"/>
        <v>0</v>
      </c>
      <c r="AT15" s="77">
        <f t="shared" si="33"/>
        <v>0</v>
      </c>
      <c r="AU15" s="77">
        <f t="shared" si="34"/>
        <v>0</v>
      </c>
      <c r="AV15" s="77">
        <f t="shared" si="35"/>
        <v>0</v>
      </c>
      <c r="AW15" s="77">
        <f t="shared" si="36"/>
        <v>0</v>
      </c>
      <c r="AX15" s="77">
        <f t="shared" si="37"/>
        <v>0</v>
      </c>
      <c r="AY15" s="77">
        <f t="shared" si="38"/>
        <v>0</v>
      </c>
      <c r="AZ15" s="77">
        <f t="shared" si="39"/>
        <v>0</v>
      </c>
      <c r="BA15" s="77">
        <f t="shared" si="40"/>
        <v>0</v>
      </c>
      <c r="BB15" s="77">
        <f t="shared" si="41"/>
        <v>0</v>
      </c>
      <c r="BC15" s="77">
        <f t="shared" si="42"/>
        <v>0</v>
      </c>
      <c r="BD15" s="77">
        <f t="shared" si="43"/>
        <v>0</v>
      </c>
      <c r="BE15" s="77">
        <f t="shared" si="44"/>
        <v>0</v>
      </c>
      <c r="BF15" s="77">
        <f t="shared" si="45"/>
        <v>0</v>
      </c>
      <c r="BG15" s="77">
        <f t="shared" si="46"/>
        <v>0</v>
      </c>
      <c r="BH15" s="77">
        <f t="shared" si="47"/>
        <v>0</v>
      </c>
      <c r="BI15" s="77">
        <f t="shared" si="48"/>
        <v>0</v>
      </c>
      <c r="BJ15" s="77">
        <f t="shared" si="49"/>
        <v>0</v>
      </c>
      <c r="BK15" s="77">
        <f t="shared" si="50"/>
        <v>0</v>
      </c>
      <c r="BL15" s="77">
        <f t="shared" si="51"/>
        <v>0</v>
      </c>
      <c r="BM15" s="77">
        <f t="shared" si="52"/>
        <v>0</v>
      </c>
      <c r="BN15" s="77">
        <f t="shared" si="53"/>
        <v>0</v>
      </c>
      <c r="BO15" s="78">
        <f t="shared" si="54"/>
        <v>0</v>
      </c>
      <c r="BP15" s="77"/>
      <c r="BQ15" s="77" t="str">
        <f t="shared" si="55"/>
        <v>x</v>
      </c>
      <c r="BR15" s="77" t="str">
        <f t="shared" si="56"/>
        <v>x</v>
      </c>
      <c r="BS15" s="79">
        <f t="shared" si="57"/>
        <v>13</v>
      </c>
      <c r="BT15" s="77">
        <v>105.0</v>
      </c>
      <c r="BU15" s="77" t="s">
        <v>220</v>
      </c>
      <c r="BV15" s="77" t="s">
        <v>221</v>
      </c>
      <c r="BW15" s="77" t="s">
        <v>34</v>
      </c>
      <c r="BX15" s="77" t="s">
        <v>20</v>
      </c>
      <c r="BY15" s="77">
        <v>0.0</v>
      </c>
      <c r="BZ15" s="77">
        <v>0.0</v>
      </c>
      <c r="CA15" s="77">
        <v>0.0</v>
      </c>
      <c r="CB15" s="77">
        <v>34.0</v>
      </c>
      <c r="CC15" s="77">
        <v>35.0</v>
      </c>
      <c r="CD15" s="77">
        <v>34.0</v>
      </c>
      <c r="CE15" s="77">
        <v>37.0</v>
      </c>
      <c r="CF15" s="77">
        <v>34.0</v>
      </c>
      <c r="CG15" s="77">
        <v>0.0</v>
      </c>
      <c r="CH15" s="77">
        <v>0.0</v>
      </c>
      <c r="CI15" s="77">
        <v>174.0</v>
      </c>
      <c r="CJ15" s="77" t="s">
        <v>16</v>
      </c>
      <c r="CK15" s="77">
        <v>4.0</v>
      </c>
      <c r="CL15" s="77">
        <v>5.0</v>
      </c>
      <c r="CM15" s="77">
        <v>174.0</v>
      </c>
      <c r="CN15" s="77">
        <v>13.0</v>
      </c>
      <c r="CO15" s="77">
        <v>174.0</v>
      </c>
      <c r="CP15" s="77">
        <v>17.0</v>
      </c>
      <c r="CQ15" s="77">
        <v>174.0</v>
      </c>
      <c r="CR15" s="77">
        <v>17.0</v>
      </c>
      <c r="CS15" s="77">
        <v>0.0</v>
      </c>
      <c r="CT15" s="77">
        <v>0.0</v>
      </c>
      <c r="CU15" s="77">
        <v>0.0</v>
      </c>
      <c r="CV15" s="77">
        <v>1.0</v>
      </c>
      <c r="CW15" s="77">
        <v>0.0</v>
      </c>
      <c r="CX15" s="77">
        <v>1.0</v>
      </c>
      <c r="CY15" s="77">
        <v>3.0</v>
      </c>
      <c r="CZ15" s="77">
        <v>0.0</v>
      </c>
      <c r="DA15" s="77">
        <v>0.0</v>
      </c>
      <c r="DB15" s="77">
        <v>0.0</v>
      </c>
      <c r="DC15" s="77">
        <v>0.0</v>
      </c>
      <c r="DD15" s="77">
        <v>0.0</v>
      </c>
      <c r="DE15" s="77">
        <v>0.0</v>
      </c>
      <c r="DF15" s="77">
        <v>0.0</v>
      </c>
      <c r="DG15" s="77">
        <v>0.0</v>
      </c>
      <c r="DH15" s="77">
        <v>0.0</v>
      </c>
      <c r="DI15" s="77">
        <v>0.0</v>
      </c>
      <c r="DJ15" s="77">
        <v>0.0</v>
      </c>
      <c r="DK15" s="77">
        <v>0.0</v>
      </c>
      <c r="DL15" s="77">
        <v>0.0</v>
      </c>
      <c r="DM15" s="77">
        <v>0.0</v>
      </c>
      <c r="DN15" s="77">
        <v>0.0</v>
      </c>
      <c r="DO15" s="77">
        <v>0.0</v>
      </c>
      <c r="DP15" s="77">
        <v>0.0</v>
      </c>
      <c r="DQ15" s="77">
        <v>0.0</v>
      </c>
      <c r="DR15" s="77">
        <v>0.0</v>
      </c>
      <c r="DS15" s="77">
        <v>0.0</v>
      </c>
      <c r="DT15" s="77">
        <v>0.0</v>
      </c>
      <c r="DU15" s="77">
        <v>0.0</v>
      </c>
      <c r="DV15" s="77">
        <v>0.0</v>
      </c>
      <c r="DW15" s="77">
        <v>0.0</v>
      </c>
      <c r="DX15" s="77">
        <v>0.0</v>
      </c>
      <c r="DY15" s="77">
        <v>0.0</v>
      </c>
      <c r="DZ15" s="77">
        <v>0.0</v>
      </c>
      <c r="EA15" s="77">
        <v>0.0</v>
      </c>
      <c r="EB15" s="77">
        <v>0.0</v>
      </c>
      <c r="EC15" s="77">
        <v>0.0</v>
      </c>
      <c r="ED15" s="77">
        <v>0.0</v>
      </c>
      <c r="EE15" s="77">
        <v>0.0</v>
      </c>
      <c r="EF15" s="77">
        <v>0.0</v>
      </c>
      <c r="EG15" s="79">
        <f t="shared" si="58"/>
        <v>13</v>
      </c>
      <c r="EH15" s="22"/>
      <c r="EI15" s="77"/>
    </row>
    <row r="16" ht="18.75" customHeight="1">
      <c r="A16" s="125">
        <f t="shared" si="1"/>
        <v>14</v>
      </c>
      <c r="B16" s="126">
        <v>54.0</v>
      </c>
      <c r="C16" s="127" t="s">
        <v>222</v>
      </c>
      <c r="D16" s="127" t="s">
        <v>23</v>
      </c>
      <c r="E16" s="128" t="s">
        <v>24</v>
      </c>
      <c r="F16" s="128" t="s">
        <v>20</v>
      </c>
      <c r="G16" s="126">
        <v>29.0</v>
      </c>
      <c r="H16" s="126">
        <v>31.0</v>
      </c>
      <c r="I16" s="126">
        <v>30.0</v>
      </c>
      <c r="J16" s="126">
        <v>28.0</v>
      </c>
      <c r="K16" s="126">
        <v>26.0</v>
      </c>
      <c r="L16" s="126">
        <v>26.0</v>
      </c>
      <c r="M16" s="126">
        <v>22.0</v>
      </c>
      <c r="N16" s="126">
        <v>24.0</v>
      </c>
      <c r="O16" s="129">
        <f t="shared" si="2"/>
        <v>-24</v>
      </c>
      <c r="P16" s="129">
        <f t="shared" si="3"/>
        <v>-22</v>
      </c>
      <c r="Q16" s="130">
        <f t="shared" si="4"/>
        <v>170</v>
      </c>
      <c r="R16" s="131" t="str">
        <f t="shared" si="5"/>
        <v>NC-pokal</v>
      </c>
      <c r="S16" s="72">
        <f t="shared" si="6"/>
        <v>7</v>
      </c>
      <c r="T16" s="73">
        <f t="shared" si="7"/>
        <v>8</v>
      </c>
      <c r="U16" s="132">
        <f t="shared" si="8"/>
        <v>170</v>
      </c>
      <c r="V16" s="133">
        <f t="shared" si="9"/>
        <v>14</v>
      </c>
      <c r="W16" s="132">
        <f t="shared" si="10"/>
        <v>194</v>
      </c>
      <c r="X16" s="133">
        <f t="shared" si="11"/>
        <v>13</v>
      </c>
      <c r="Y16" s="132">
        <f t="shared" si="12"/>
        <v>216</v>
      </c>
      <c r="Z16" s="134">
        <f t="shared" si="13"/>
        <v>12</v>
      </c>
      <c r="AA16" s="77">
        <f t="shared" si="14"/>
        <v>0</v>
      </c>
      <c r="AB16" s="77">
        <f t="shared" si="15"/>
        <v>0</v>
      </c>
      <c r="AC16" s="77">
        <f t="shared" si="16"/>
        <v>0</v>
      </c>
      <c r="AD16" s="77">
        <f t="shared" si="17"/>
        <v>0</v>
      </c>
      <c r="AE16" s="77">
        <f t="shared" si="18"/>
        <v>0</v>
      </c>
      <c r="AF16" s="77">
        <f t="shared" si="19"/>
        <v>0</v>
      </c>
      <c r="AG16" s="77">
        <f t="shared" si="20"/>
        <v>0</v>
      </c>
      <c r="AH16" s="77">
        <f t="shared" si="21"/>
        <v>0</v>
      </c>
      <c r="AI16" s="77">
        <f t="shared" si="22"/>
        <v>0</v>
      </c>
      <c r="AJ16" s="77">
        <f t="shared" si="23"/>
        <v>1</v>
      </c>
      <c r="AK16" s="77">
        <f t="shared" si="24"/>
        <v>1</v>
      </c>
      <c r="AL16" s="77">
        <f t="shared" si="25"/>
        <v>1</v>
      </c>
      <c r="AM16" s="77">
        <f t="shared" si="26"/>
        <v>1</v>
      </c>
      <c r="AN16" s="77">
        <f t="shared" si="27"/>
        <v>0</v>
      </c>
      <c r="AO16" s="77">
        <f t="shared" si="28"/>
        <v>2</v>
      </c>
      <c r="AP16" s="77">
        <f t="shared" si="29"/>
        <v>0</v>
      </c>
      <c r="AQ16" s="77">
        <f t="shared" si="30"/>
        <v>1</v>
      </c>
      <c r="AR16" s="77">
        <f t="shared" si="31"/>
        <v>0</v>
      </c>
      <c r="AS16" s="77">
        <f t="shared" si="32"/>
        <v>1</v>
      </c>
      <c r="AT16" s="77">
        <f t="shared" si="33"/>
        <v>0</v>
      </c>
      <c r="AU16" s="77">
        <f t="shared" si="34"/>
        <v>0</v>
      </c>
      <c r="AV16" s="77">
        <f t="shared" si="35"/>
        <v>0</v>
      </c>
      <c r="AW16" s="77">
        <f t="shared" si="36"/>
        <v>0</v>
      </c>
      <c r="AX16" s="77">
        <f t="shared" si="37"/>
        <v>0</v>
      </c>
      <c r="AY16" s="77">
        <f t="shared" si="38"/>
        <v>0</v>
      </c>
      <c r="AZ16" s="77">
        <f t="shared" si="39"/>
        <v>0</v>
      </c>
      <c r="BA16" s="77">
        <f t="shared" si="40"/>
        <v>0</v>
      </c>
      <c r="BB16" s="77">
        <f t="shared" si="41"/>
        <v>0</v>
      </c>
      <c r="BC16" s="77">
        <f t="shared" si="42"/>
        <v>0</v>
      </c>
      <c r="BD16" s="77">
        <f t="shared" si="43"/>
        <v>0</v>
      </c>
      <c r="BE16" s="77">
        <f t="shared" si="44"/>
        <v>0</v>
      </c>
      <c r="BF16" s="77">
        <f t="shared" si="45"/>
        <v>0</v>
      </c>
      <c r="BG16" s="77">
        <f t="shared" si="46"/>
        <v>0</v>
      </c>
      <c r="BH16" s="77">
        <f t="shared" si="47"/>
        <v>0</v>
      </c>
      <c r="BI16" s="77">
        <f t="shared" si="48"/>
        <v>0</v>
      </c>
      <c r="BJ16" s="77">
        <f t="shared" si="49"/>
        <v>0</v>
      </c>
      <c r="BK16" s="77">
        <f t="shared" si="50"/>
        <v>0</v>
      </c>
      <c r="BL16" s="77">
        <f t="shared" si="51"/>
        <v>0</v>
      </c>
      <c r="BM16" s="77">
        <f t="shared" si="52"/>
        <v>0</v>
      </c>
      <c r="BN16" s="77">
        <f t="shared" si="53"/>
        <v>0</v>
      </c>
      <c r="BO16" s="78">
        <f t="shared" si="54"/>
        <v>0</v>
      </c>
      <c r="BP16" s="77"/>
      <c r="BQ16" s="77" t="str">
        <f t="shared" si="55"/>
        <v>x</v>
      </c>
      <c r="BR16" s="77" t="str">
        <f t="shared" si="56"/>
        <v>x</v>
      </c>
      <c r="BS16" s="79">
        <f t="shared" si="57"/>
        <v>14</v>
      </c>
      <c r="BT16" s="77">
        <v>54.0</v>
      </c>
      <c r="BU16" s="77" t="s">
        <v>222</v>
      </c>
      <c r="BV16" s="77" t="s">
        <v>23</v>
      </c>
      <c r="BW16" s="77" t="s">
        <v>24</v>
      </c>
      <c r="BX16" s="77" t="s">
        <v>20</v>
      </c>
      <c r="BY16" s="77">
        <v>29.0</v>
      </c>
      <c r="BZ16" s="77">
        <v>31.0</v>
      </c>
      <c r="CA16" s="77">
        <v>30.0</v>
      </c>
      <c r="CB16" s="77">
        <v>28.0</v>
      </c>
      <c r="CC16" s="77">
        <v>26.0</v>
      </c>
      <c r="CD16" s="77">
        <v>26.0</v>
      </c>
      <c r="CE16" s="77">
        <v>22.0</v>
      </c>
      <c r="CF16" s="77">
        <v>24.0</v>
      </c>
      <c r="CG16" s="77">
        <v>-24.0</v>
      </c>
      <c r="CH16" s="77">
        <v>-22.0</v>
      </c>
      <c r="CI16" s="77">
        <v>170.0</v>
      </c>
      <c r="CJ16" s="77" t="s">
        <v>16</v>
      </c>
      <c r="CK16" s="77">
        <v>7.0</v>
      </c>
      <c r="CL16" s="77">
        <v>8.0</v>
      </c>
      <c r="CM16" s="77">
        <v>170.0</v>
      </c>
      <c r="CN16" s="77">
        <v>14.0</v>
      </c>
      <c r="CO16" s="77">
        <v>194.0</v>
      </c>
      <c r="CP16" s="77">
        <v>13.0</v>
      </c>
      <c r="CQ16" s="77">
        <v>216.0</v>
      </c>
      <c r="CR16" s="77">
        <v>12.0</v>
      </c>
      <c r="CS16" s="77">
        <v>0.0</v>
      </c>
      <c r="CT16" s="77">
        <v>0.0</v>
      </c>
      <c r="CU16" s="77">
        <v>0.0</v>
      </c>
      <c r="CV16" s="77">
        <v>0.0</v>
      </c>
      <c r="CW16" s="77">
        <v>0.0</v>
      </c>
      <c r="CX16" s="77">
        <v>0.0</v>
      </c>
      <c r="CY16" s="77">
        <v>0.0</v>
      </c>
      <c r="CZ16" s="77">
        <v>0.0</v>
      </c>
      <c r="DA16" s="77">
        <v>0.0</v>
      </c>
      <c r="DB16" s="77">
        <v>1.0</v>
      </c>
      <c r="DC16" s="77">
        <v>1.0</v>
      </c>
      <c r="DD16" s="77">
        <v>1.0</v>
      </c>
      <c r="DE16" s="77">
        <v>1.0</v>
      </c>
      <c r="DF16" s="77">
        <v>0.0</v>
      </c>
      <c r="DG16" s="77">
        <v>2.0</v>
      </c>
      <c r="DH16" s="77">
        <v>0.0</v>
      </c>
      <c r="DI16" s="77">
        <v>1.0</v>
      </c>
      <c r="DJ16" s="77">
        <v>0.0</v>
      </c>
      <c r="DK16" s="77">
        <v>1.0</v>
      </c>
      <c r="DL16" s="77">
        <v>0.0</v>
      </c>
      <c r="DM16" s="77">
        <v>0.0</v>
      </c>
      <c r="DN16" s="77">
        <v>0.0</v>
      </c>
      <c r="DO16" s="77">
        <v>0.0</v>
      </c>
      <c r="DP16" s="77">
        <v>0.0</v>
      </c>
      <c r="DQ16" s="77">
        <v>0.0</v>
      </c>
      <c r="DR16" s="77">
        <v>0.0</v>
      </c>
      <c r="DS16" s="77">
        <v>0.0</v>
      </c>
      <c r="DT16" s="77">
        <v>0.0</v>
      </c>
      <c r="DU16" s="77">
        <v>0.0</v>
      </c>
      <c r="DV16" s="77">
        <v>0.0</v>
      </c>
      <c r="DW16" s="77">
        <v>0.0</v>
      </c>
      <c r="DX16" s="77">
        <v>0.0</v>
      </c>
      <c r="DY16" s="77">
        <v>0.0</v>
      </c>
      <c r="DZ16" s="77">
        <v>0.0</v>
      </c>
      <c r="EA16" s="77">
        <v>0.0</v>
      </c>
      <c r="EB16" s="77">
        <v>0.0</v>
      </c>
      <c r="EC16" s="77">
        <v>0.0</v>
      </c>
      <c r="ED16" s="77">
        <v>0.0</v>
      </c>
      <c r="EE16" s="77">
        <v>0.0</v>
      </c>
      <c r="EF16" s="77">
        <v>0.0</v>
      </c>
      <c r="EG16" s="79">
        <f t="shared" si="58"/>
        <v>14</v>
      </c>
      <c r="EH16" s="22"/>
      <c r="EI16" s="77"/>
    </row>
    <row r="17" ht="18.75" customHeight="1">
      <c r="A17" s="125">
        <f t="shared" si="1"/>
        <v>15</v>
      </c>
      <c r="B17" s="126">
        <v>212.0</v>
      </c>
      <c r="C17" s="127" t="s">
        <v>223</v>
      </c>
      <c r="D17" s="127" t="s">
        <v>224</v>
      </c>
      <c r="E17" s="128" t="s">
        <v>34</v>
      </c>
      <c r="F17" s="128" t="s">
        <v>20</v>
      </c>
      <c r="G17" s="126">
        <v>30.0</v>
      </c>
      <c r="H17" s="126">
        <v>29.0</v>
      </c>
      <c r="I17" s="126">
        <v>28.0</v>
      </c>
      <c r="J17" s="126">
        <v>0.0</v>
      </c>
      <c r="K17" s="126">
        <v>29.0</v>
      </c>
      <c r="L17" s="126">
        <v>24.0</v>
      </c>
      <c r="M17" s="126">
        <v>28.0</v>
      </c>
      <c r="N17" s="126">
        <v>23.0</v>
      </c>
      <c r="O17" s="129">
        <f t="shared" si="2"/>
        <v>-23</v>
      </c>
      <c r="P17" s="129">
        <f t="shared" si="3"/>
        <v>0</v>
      </c>
      <c r="Q17" s="130">
        <f t="shared" si="4"/>
        <v>168</v>
      </c>
      <c r="R17" s="131" t="str">
        <f t="shared" si="5"/>
        <v>NC-pokal</v>
      </c>
      <c r="S17" s="72">
        <f t="shared" si="6"/>
        <v>6</v>
      </c>
      <c r="T17" s="73">
        <f t="shared" si="7"/>
        <v>7</v>
      </c>
      <c r="U17" s="132">
        <f t="shared" si="8"/>
        <v>168</v>
      </c>
      <c r="V17" s="133">
        <f t="shared" si="9"/>
        <v>15</v>
      </c>
      <c r="W17" s="132">
        <f t="shared" si="10"/>
        <v>191</v>
      </c>
      <c r="X17" s="133">
        <f t="shared" si="11"/>
        <v>14</v>
      </c>
      <c r="Y17" s="132">
        <f t="shared" si="12"/>
        <v>191</v>
      </c>
      <c r="Z17" s="134">
        <f t="shared" si="13"/>
        <v>15</v>
      </c>
      <c r="AA17" s="77">
        <f t="shared" si="14"/>
        <v>0</v>
      </c>
      <c r="AB17" s="77">
        <f t="shared" si="15"/>
        <v>0</v>
      </c>
      <c r="AC17" s="77">
        <f t="shared" si="16"/>
        <v>0</v>
      </c>
      <c r="AD17" s="77">
        <f t="shared" si="17"/>
        <v>0</v>
      </c>
      <c r="AE17" s="77">
        <f t="shared" si="18"/>
        <v>0</v>
      </c>
      <c r="AF17" s="77">
        <f t="shared" si="19"/>
        <v>0</v>
      </c>
      <c r="AG17" s="77">
        <f t="shared" si="20"/>
        <v>0</v>
      </c>
      <c r="AH17" s="77">
        <f t="shared" si="21"/>
        <v>0</v>
      </c>
      <c r="AI17" s="77">
        <f t="shared" si="22"/>
        <v>0</v>
      </c>
      <c r="AJ17" s="77">
        <f t="shared" si="23"/>
        <v>0</v>
      </c>
      <c r="AK17" s="77">
        <f t="shared" si="24"/>
        <v>1</v>
      </c>
      <c r="AL17" s="77">
        <f t="shared" si="25"/>
        <v>2</v>
      </c>
      <c r="AM17" s="77">
        <f t="shared" si="26"/>
        <v>2</v>
      </c>
      <c r="AN17" s="77">
        <f t="shared" si="27"/>
        <v>0</v>
      </c>
      <c r="AO17" s="77">
        <f t="shared" si="28"/>
        <v>0</v>
      </c>
      <c r="AP17" s="77">
        <f t="shared" si="29"/>
        <v>0</v>
      </c>
      <c r="AQ17" s="77">
        <f t="shared" si="30"/>
        <v>1</v>
      </c>
      <c r="AR17" s="77">
        <f t="shared" si="31"/>
        <v>1</v>
      </c>
      <c r="AS17" s="77">
        <f t="shared" si="32"/>
        <v>0</v>
      </c>
      <c r="AT17" s="77">
        <f t="shared" si="33"/>
        <v>0</v>
      </c>
      <c r="AU17" s="77">
        <f t="shared" si="34"/>
        <v>0</v>
      </c>
      <c r="AV17" s="77">
        <f t="shared" si="35"/>
        <v>0</v>
      </c>
      <c r="AW17" s="77">
        <f t="shared" si="36"/>
        <v>0</v>
      </c>
      <c r="AX17" s="77">
        <f t="shared" si="37"/>
        <v>0</v>
      </c>
      <c r="AY17" s="77">
        <f t="shared" si="38"/>
        <v>0</v>
      </c>
      <c r="AZ17" s="77">
        <f t="shared" si="39"/>
        <v>0</v>
      </c>
      <c r="BA17" s="77">
        <f t="shared" si="40"/>
        <v>0</v>
      </c>
      <c r="BB17" s="77">
        <f t="shared" si="41"/>
        <v>0</v>
      </c>
      <c r="BC17" s="77">
        <f t="shared" si="42"/>
        <v>0</v>
      </c>
      <c r="BD17" s="77">
        <f t="shared" si="43"/>
        <v>0</v>
      </c>
      <c r="BE17" s="77">
        <f t="shared" si="44"/>
        <v>0</v>
      </c>
      <c r="BF17" s="77">
        <f t="shared" si="45"/>
        <v>0</v>
      </c>
      <c r="BG17" s="77">
        <f t="shared" si="46"/>
        <v>0</v>
      </c>
      <c r="BH17" s="77">
        <f t="shared" si="47"/>
        <v>0</v>
      </c>
      <c r="BI17" s="77">
        <f t="shared" si="48"/>
        <v>0</v>
      </c>
      <c r="BJ17" s="77">
        <f t="shared" si="49"/>
        <v>0</v>
      </c>
      <c r="BK17" s="77">
        <f t="shared" si="50"/>
        <v>0</v>
      </c>
      <c r="BL17" s="77">
        <f t="shared" si="51"/>
        <v>0</v>
      </c>
      <c r="BM17" s="77">
        <f t="shared" si="52"/>
        <v>0</v>
      </c>
      <c r="BN17" s="77">
        <f t="shared" si="53"/>
        <v>0</v>
      </c>
      <c r="BO17" s="78">
        <f t="shared" si="54"/>
        <v>0</v>
      </c>
      <c r="BP17" s="77"/>
      <c r="BQ17" s="77" t="str">
        <f t="shared" si="55"/>
        <v>x</v>
      </c>
      <c r="BR17" s="77" t="str">
        <f t="shared" si="56"/>
        <v>x</v>
      </c>
      <c r="BS17" s="79">
        <f t="shared" si="57"/>
        <v>15</v>
      </c>
      <c r="BT17" s="77">
        <v>212.0</v>
      </c>
      <c r="BU17" s="77" t="s">
        <v>223</v>
      </c>
      <c r="BV17" s="77" t="s">
        <v>224</v>
      </c>
      <c r="BW17" s="77" t="s">
        <v>34</v>
      </c>
      <c r="BX17" s="77" t="s">
        <v>20</v>
      </c>
      <c r="BY17" s="77">
        <v>30.0</v>
      </c>
      <c r="BZ17" s="77">
        <v>29.0</v>
      </c>
      <c r="CA17" s="77">
        <v>28.0</v>
      </c>
      <c r="CB17" s="77">
        <v>0.0</v>
      </c>
      <c r="CC17" s="77">
        <v>29.0</v>
      </c>
      <c r="CD17" s="77">
        <v>24.0</v>
      </c>
      <c r="CE17" s="77">
        <v>28.0</v>
      </c>
      <c r="CF17" s="77">
        <v>23.0</v>
      </c>
      <c r="CG17" s="77">
        <v>-23.0</v>
      </c>
      <c r="CH17" s="77">
        <v>0.0</v>
      </c>
      <c r="CI17" s="77">
        <v>168.0</v>
      </c>
      <c r="CJ17" s="77" t="s">
        <v>16</v>
      </c>
      <c r="CK17" s="77">
        <v>6.0</v>
      </c>
      <c r="CL17" s="77">
        <v>7.0</v>
      </c>
      <c r="CM17" s="77">
        <v>168.0</v>
      </c>
      <c r="CN17" s="77">
        <v>15.0</v>
      </c>
      <c r="CO17" s="77">
        <v>191.0</v>
      </c>
      <c r="CP17" s="77">
        <v>14.0</v>
      </c>
      <c r="CQ17" s="77">
        <v>191.0</v>
      </c>
      <c r="CR17" s="77">
        <v>15.0</v>
      </c>
      <c r="CS17" s="77">
        <v>0.0</v>
      </c>
      <c r="CT17" s="77">
        <v>0.0</v>
      </c>
      <c r="CU17" s="77">
        <v>0.0</v>
      </c>
      <c r="CV17" s="77">
        <v>0.0</v>
      </c>
      <c r="CW17" s="77">
        <v>0.0</v>
      </c>
      <c r="CX17" s="77">
        <v>0.0</v>
      </c>
      <c r="CY17" s="77">
        <v>0.0</v>
      </c>
      <c r="CZ17" s="77">
        <v>0.0</v>
      </c>
      <c r="DA17" s="77">
        <v>0.0</v>
      </c>
      <c r="DB17" s="77">
        <v>0.0</v>
      </c>
      <c r="DC17" s="77">
        <v>1.0</v>
      </c>
      <c r="DD17" s="77">
        <v>2.0</v>
      </c>
      <c r="DE17" s="77">
        <v>2.0</v>
      </c>
      <c r="DF17" s="77">
        <v>0.0</v>
      </c>
      <c r="DG17" s="77">
        <v>0.0</v>
      </c>
      <c r="DH17" s="77">
        <v>0.0</v>
      </c>
      <c r="DI17" s="77">
        <v>1.0</v>
      </c>
      <c r="DJ17" s="77">
        <v>1.0</v>
      </c>
      <c r="DK17" s="77">
        <v>0.0</v>
      </c>
      <c r="DL17" s="77">
        <v>0.0</v>
      </c>
      <c r="DM17" s="77">
        <v>0.0</v>
      </c>
      <c r="DN17" s="77">
        <v>0.0</v>
      </c>
      <c r="DO17" s="77">
        <v>0.0</v>
      </c>
      <c r="DP17" s="77">
        <v>0.0</v>
      </c>
      <c r="DQ17" s="77">
        <v>0.0</v>
      </c>
      <c r="DR17" s="77">
        <v>0.0</v>
      </c>
      <c r="DS17" s="77">
        <v>0.0</v>
      </c>
      <c r="DT17" s="77">
        <v>0.0</v>
      </c>
      <c r="DU17" s="77">
        <v>0.0</v>
      </c>
      <c r="DV17" s="77">
        <v>0.0</v>
      </c>
      <c r="DW17" s="77">
        <v>0.0</v>
      </c>
      <c r="DX17" s="77">
        <v>0.0</v>
      </c>
      <c r="DY17" s="77">
        <v>0.0</v>
      </c>
      <c r="DZ17" s="77">
        <v>0.0</v>
      </c>
      <c r="EA17" s="77">
        <v>0.0</v>
      </c>
      <c r="EB17" s="77">
        <v>0.0</v>
      </c>
      <c r="EC17" s="77">
        <v>0.0</v>
      </c>
      <c r="ED17" s="77">
        <v>0.0</v>
      </c>
      <c r="EE17" s="77">
        <v>0.0</v>
      </c>
      <c r="EF17" s="77">
        <v>0.0</v>
      </c>
      <c r="EG17" s="79">
        <f t="shared" si="58"/>
        <v>15</v>
      </c>
      <c r="EH17" s="22"/>
      <c r="EI17" s="77"/>
    </row>
    <row r="18" ht="18.75" customHeight="1">
      <c r="A18" s="125">
        <f t="shared" si="1"/>
        <v>16</v>
      </c>
      <c r="B18" s="126">
        <v>82.0</v>
      </c>
      <c r="C18" s="127" t="s">
        <v>225</v>
      </c>
      <c r="D18" s="127" t="s">
        <v>226</v>
      </c>
      <c r="E18" s="128" t="s">
        <v>19</v>
      </c>
      <c r="F18" s="128" t="s">
        <v>20</v>
      </c>
      <c r="G18" s="126">
        <v>26.0</v>
      </c>
      <c r="H18" s="126">
        <v>28.0</v>
      </c>
      <c r="I18" s="126">
        <v>29.0</v>
      </c>
      <c r="J18" s="126">
        <v>23.0</v>
      </c>
      <c r="K18" s="126">
        <v>25.0</v>
      </c>
      <c r="L18" s="126">
        <v>20.0</v>
      </c>
      <c r="M18" s="126">
        <v>25.0</v>
      </c>
      <c r="N18" s="126">
        <v>26.0</v>
      </c>
      <c r="O18" s="129">
        <f t="shared" si="2"/>
        <v>-23</v>
      </c>
      <c r="P18" s="129">
        <f t="shared" si="3"/>
        <v>-20</v>
      </c>
      <c r="Q18" s="130">
        <f t="shared" si="4"/>
        <v>159</v>
      </c>
      <c r="R18" s="131" t="str">
        <f t="shared" si="5"/>
        <v>NC-pokal</v>
      </c>
      <c r="S18" s="72">
        <f t="shared" si="6"/>
        <v>7</v>
      </c>
      <c r="T18" s="73">
        <f t="shared" si="7"/>
        <v>8</v>
      </c>
      <c r="U18" s="132">
        <f t="shared" si="8"/>
        <v>159</v>
      </c>
      <c r="V18" s="133">
        <f t="shared" si="9"/>
        <v>16</v>
      </c>
      <c r="W18" s="132">
        <f t="shared" si="10"/>
        <v>182</v>
      </c>
      <c r="X18" s="133">
        <f t="shared" si="11"/>
        <v>15</v>
      </c>
      <c r="Y18" s="132">
        <f t="shared" si="12"/>
        <v>202</v>
      </c>
      <c r="Z18" s="134">
        <f t="shared" si="13"/>
        <v>14</v>
      </c>
      <c r="AA18" s="77">
        <f t="shared" si="14"/>
        <v>0</v>
      </c>
      <c r="AB18" s="77">
        <f t="shared" si="15"/>
        <v>0</v>
      </c>
      <c r="AC18" s="77">
        <f t="shared" si="16"/>
        <v>0</v>
      </c>
      <c r="AD18" s="77">
        <f t="shared" si="17"/>
        <v>0</v>
      </c>
      <c r="AE18" s="77">
        <f t="shared" si="18"/>
        <v>0</v>
      </c>
      <c r="AF18" s="77">
        <f t="shared" si="19"/>
        <v>0</v>
      </c>
      <c r="AG18" s="77">
        <f t="shared" si="20"/>
        <v>0</v>
      </c>
      <c r="AH18" s="77">
        <f t="shared" si="21"/>
        <v>0</v>
      </c>
      <c r="AI18" s="77">
        <f t="shared" si="22"/>
        <v>0</v>
      </c>
      <c r="AJ18" s="77">
        <f t="shared" si="23"/>
        <v>0</v>
      </c>
      <c r="AK18" s="77">
        <f t="shared" si="24"/>
        <v>0</v>
      </c>
      <c r="AL18" s="77">
        <f t="shared" si="25"/>
        <v>1</v>
      </c>
      <c r="AM18" s="77">
        <f t="shared" si="26"/>
        <v>1</v>
      </c>
      <c r="AN18" s="77">
        <f t="shared" si="27"/>
        <v>0</v>
      </c>
      <c r="AO18" s="77">
        <f t="shared" si="28"/>
        <v>2</v>
      </c>
      <c r="AP18" s="77">
        <f t="shared" si="29"/>
        <v>2</v>
      </c>
      <c r="AQ18" s="77">
        <f t="shared" si="30"/>
        <v>0</v>
      </c>
      <c r="AR18" s="77">
        <f t="shared" si="31"/>
        <v>1</v>
      </c>
      <c r="AS18" s="77">
        <f t="shared" si="32"/>
        <v>0</v>
      </c>
      <c r="AT18" s="77">
        <f t="shared" si="33"/>
        <v>0</v>
      </c>
      <c r="AU18" s="77">
        <f t="shared" si="34"/>
        <v>1</v>
      </c>
      <c r="AV18" s="77">
        <f t="shared" si="35"/>
        <v>0</v>
      </c>
      <c r="AW18" s="77">
        <f t="shared" si="36"/>
        <v>0</v>
      </c>
      <c r="AX18" s="77">
        <f t="shared" si="37"/>
        <v>0</v>
      </c>
      <c r="AY18" s="77">
        <f t="shared" si="38"/>
        <v>0</v>
      </c>
      <c r="AZ18" s="77">
        <f t="shared" si="39"/>
        <v>0</v>
      </c>
      <c r="BA18" s="77">
        <f t="shared" si="40"/>
        <v>0</v>
      </c>
      <c r="BB18" s="77">
        <f t="shared" si="41"/>
        <v>0</v>
      </c>
      <c r="BC18" s="77">
        <f t="shared" si="42"/>
        <v>0</v>
      </c>
      <c r="BD18" s="77">
        <f t="shared" si="43"/>
        <v>0</v>
      </c>
      <c r="BE18" s="77">
        <f t="shared" si="44"/>
        <v>0</v>
      </c>
      <c r="BF18" s="77">
        <f t="shared" si="45"/>
        <v>0</v>
      </c>
      <c r="BG18" s="77">
        <f t="shared" si="46"/>
        <v>0</v>
      </c>
      <c r="BH18" s="77">
        <f t="shared" si="47"/>
        <v>0</v>
      </c>
      <c r="BI18" s="77">
        <f t="shared" si="48"/>
        <v>0</v>
      </c>
      <c r="BJ18" s="77">
        <f t="shared" si="49"/>
        <v>0</v>
      </c>
      <c r="BK18" s="77">
        <f t="shared" si="50"/>
        <v>0</v>
      </c>
      <c r="BL18" s="77">
        <f t="shared" si="51"/>
        <v>0</v>
      </c>
      <c r="BM18" s="77">
        <f t="shared" si="52"/>
        <v>0</v>
      </c>
      <c r="BN18" s="77">
        <f t="shared" si="53"/>
        <v>0</v>
      </c>
      <c r="BO18" s="78">
        <f t="shared" si="54"/>
        <v>0</v>
      </c>
      <c r="BP18" s="77"/>
      <c r="BQ18" s="77" t="str">
        <f t="shared" si="55"/>
        <v>x</v>
      </c>
      <c r="BR18" s="77" t="str">
        <f t="shared" si="56"/>
        <v>x</v>
      </c>
      <c r="BS18" s="79">
        <f t="shared" si="57"/>
        <v>16</v>
      </c>
      <c r="BT18" s="77">
        <v>82.0</v>
      </c>
      <c r="BU18" s="77" t="s">
        <v>225</v>
      </c>
      <c r="BV18" s="77" t="s">
        <v>226</v>
      </c>
      <c r="BW18" s="77" t="s">
        <v>19</v>
      </c>
      <c r="BX18" s="77" t="s">
        <v>20</v>
      </c>
      <c r="BY18" s="77">
        <v>26.0</v>
      </c>
      <c r="BZ18" s="77">
        <v>28.0</v>
      </c>
      <c r="CA18" s="77">
        <v>29.0</v>
      </c>
      <c r="CB18" s="77">
        <v>23.0</v>
      </c>
      <c r="CC18" s="77">
        <v>25.0</v>
      </c>
      <c r="CD18" s="77">
        <v>20.0</v>
      </c>
      <c r="CE18" s="77">
        <v>25.0</v>
      </c>
      <c r="CF18" s="77">
        <v>26.0</v>
      </c>
      <c r="CG18" s="77">
        <v>-23.0</v>
      </c>
      <c r="CH18" s="77">
        <v>-20.0</v>
      </c>
      <c r="CI18" s="77">
        <v>159.0</v>
      </c>
      <c r="CJ18" s="77" t="s">
        <v>16</v>
      </c>
      <c r="CK18" s="77">
        <v>7.0</v>
      </c>
      <c r="CL18" s="77">
        <v>8.0</v>
      </c>
      <c r="CM18" s="77">
        <v>159.0</v>
      </c>
      <c r="CN18" s="77">
        <v>16.0</v>
      </c>
      <c r="CO18" s="77">
        <v>182.0</v>
      </c>
      <c r="CP18" s="77">
        <v>15.0</v>
      </c>
      <c r="CQ18" s="77">
        <v>202.0</v>
      </c>
      <c r="CR18" s="77">
        <v>14.0</v>
      </c>
      <c r="CS18" s="77">
        <v>0.0</v>
      </c>
      <c r="CT18" s="77">
        <v>0.0</v>
      </c>
      <c r="CU18" s="77">
        <v>0.0</v>
      </c>
      <c r="CV18" s="77">
        <v>0.0</v>
      </c>
      <c r="CW18" s="77">
        <v>0.0</v>
      </c>
      <c r="CX18" s="77">
        <v>0.0</v>
      </c>
      <c r="CY18" s="77">
        <v>0.0</v>
      </c>
      <c r="CZ18" s="77">
        <v>0.0</v>
      </c>
      <c r="DA18" s="77">
        <v>0.0</v>
      </c>
      <c r="DB18" s="77">
        <v>0.0</v>
      </c>
      <c r="DC18" s="77">
        <v>0.0</v>
      </c>
      <c r="DD18" s="77">
        <v>1.0</v>
      </c>
      <c r="DE18" s="77">
        <v>1.0</v>
      </c>
      <c r="DF18" s="77">
        <v>0.0</v>
      </c>
      <c r="DG18" s="77">
        <v>2.0</v>
      </c>
      <c r="DH18" s="77">
        <v>2.0</v>
      </c>
      <c r="DI18" s="77">
        <v>0.0</v>
      </c>
      <c r="DJ18" s="77">
        <v>1.0</v>
      </c>
      <c r="DK18" s="77">
        <v>0.0</v>
      </c>
      <c r="DL18" s="77">
        <v>0.0</v>
      </c>
      <c r="DM18" s="77">
        <v>1.0</v>
      </c>
      <c r="DN18" s="77">
        <v>0.0</v>
      </c>
      <c r="DO18" s="77">
        <v>0.0</v>
      </c>
      <c r="DP18" s="77">
        <v>0.0</v>
      </c>
      <c r="DQ18" s="77">
        <v>0.0</v>
      </c>
      <c r="DR18" s="77">
        <v>0.0</v>
      </c>
      <c r="DS18" s="77">
        <v>0.0</v>
      </c>
      <c r="DT18" s="77">
        <v>0.0</v>
      </c>
      <c r="DU18" s="77">
        <v>0.0</v>
      </c>
      <c r="DV18" s="77">
        <v>0.0</v>
      </c>
      <c r="DW18" s="77">
        <v>0.0</v>
      </c>
      <c r="DX18" s="77">
        <v>0.0</v>
      </c>
      <c r="DY18" s="77">
        <v>0.0</v>
      </c>
      <c r="DZ18" s="77">
        <v>0.0</v>
      </c>
      <c r="EA18" s="77">
        <v>0.0</v>
      </c>
      <c r="EB18" s="77">
        <v>0.0</v>
      </c>
      <c r="EC18" s="77">
        <v>0.0</v>
      </c>
      <c r="ED18" s="77">
        <v>0.0</v>
      </c>
      <c r="EE18" s="77">
        <v>0.0</v>
      </c>
      <c r="EF18" s="77">
        <v>0.0</v>
      </c>
      <c r="EG18" s="79">
        <f t="shared" si="58"/>
        <v>16</v>
      </c>
      <c r="EH18" s="22"/>
      <c r="EI18" s="77"/>
    </row>
    <row r="19" ht="18.75" customHeight="1">
      <c r="A19" s="125">
        <f t="shared" si="1"/>
        <v>17</v>
      </c>
      <c r="B19" s="126">
        <v>89.0</v>
      </c>
      <c r="C19" s="127" t="s">
        <v>227</v>
      </c>
      <c r="D19" s="127" t="s">
        <v>36</v>
      </c>
      <c r="E19" s="128" t="s">
        <v>37</v>
      </c>
      <c r="F19" s="128" t="s">
        <v>20</v>
      </c>
      <c r="G19" s="126">
        <v>27.0</v>
      </c>
      <c r="H19" s="126">
        <v>30.0</v>
      </c>
      <c r="I19" s="126">
        <v>0.0</v>
      </c>
      <c r="J19" s="126">
        <v>29.0</v>
      </c>
      <c r="K19" s="126">
        <v>22.0</v>
      </c>
      <c r="L19" s="126">
        <v>23.0</v>
      </c>
      <c r="M19" s="126">
        <v>23.0</v>
      </c>
      <c r="N19" s="126">
        <v>25.0</v>
      </c>
      <c r="O19" s="129">
        <f t="shared" si="2"/>
        <v>-22</v>
      </c>
      <c r="P19" s="129">
        <f t="shared" si="3"/>
        <v>0</v>
      </c>
      <c r="Q19" s="130">
        <f t="shared" si="4"/>
        <v>157</v>
      </c>
      <c r="R19" s="131" t="str">
        <f t="shared" si="5"/>
        <v>NC-pokal</v>
      </c>
      <c r="S19" s="72">
        <f t="shared" si="6"/>
        <v>6</v>
      </c>
      <c r="T19" s="73">
        <f t="shared" si="7"/>
        <v>7</v>
      </c>
      <c r="U19" s="132">
        <f t="shared" si="8"/>
        <v>157</v>
      </c>
      <c r="V19" s="133">
        <f t="shared" si="9"/>
        <v>17</v>
      </c>
      <c r="W19" s="132">
        <f t="shared" si="10"/>
        <v>179</v>
      </c>
      <c r="X19" s="133">
        <f t="shared" si="11"/>
        <v>16</v>
      </c>
      <c r="Y19" s="132">
        <f t="shared" si="12"/>
        <v>179</v>
      </c>
      <c r="Z19" s="134">
        <f t="shared" si="13"/>
        <v>16</v>
      </c>
      <c r="AA19" s="77">
        <f t="shared" si="14"/>
        <v>0</v>
      </c>
      <c r="AB19" s="77">
        <f t="shared" si="15"/>
        <v>0</v>
      </c>
      <c r="AC19" s="77">
        <f t="shared" si="16"/>
        <v>0</v>
      </c>
      <c r="AD19" s="77">
        <f t="shared" si="17"/>
        <v>0</v>
      </c>
      <c r="AE19" s="77">
        <f t="shared" si="18"/>
        <v>0</v>
      </c>
      <c r="AF19" s="77">
        <f t="shared" si="19"/>
        <v>0</v>
      </c>
      <c r="AG19" s="77">
        <f t="shared" si="20"/>
        <v>0</v>
      </c>
      <c r="AH19" s="77">
        <f t="shared" si="21"/>
        <v>0</v>
      </c>
      <c r="AI19" s="77">
        <f t="shared" si="22"/>
        <v>0</v>
      </c>
      <c r="AJ19" s="77">
        <f t="shared" si="23"/>
        <v>0</v>
      </c>
      <c r="AK19" s="77">
        <f t="shared" si="24"/>
        <v>1</v>
      </c>
      <c r="AL19" s="77">
        <f t="shared" si="25"/>
        <v>1</v>
      </c>
      <c r="AM19" s="77">
        <f t="shared" si="26"/>
        <v>0</v>
      </c>
      <c r="AN19" s="77">
        <f t="shared" si="27"/>
        <v>1</v>
      </c>
      <c r="AO19" s="77">
        <f t="shared" si="28"/>
        <v>0</v>
      </c>
      <c r="AP19" s="77">
        <f t="shared" si="29"/>
        <v>1</v>
      </c>
      <c r="AQ19" s="77">
        <f t="shared" si="30"/>
        <v>0</v>
      </c>
      <c r="AR19" s="77">
        <f t="shared" si="31"/>
        <v>2</v>
      </c>
      <c r="AS19" s="77">
        <f t="shared" si="32"/>
        <v>1</v>
      </c>
      <c r="AT19" s="77">
        <f t="shared" si="33"/>
        <v>0</v>
      </c>
      <c r="AU19" s="77">
        <f t="shared" si="34"/>
        <v>0</v>
      </c>
      <c r="AV19" s="77">
        <f t="shared" si="35"/>
        <v>0</v>
      </c>
      <c r="AW19" s="77">
        <f t="shared" si="36"/>
        <v>0</v>
      </c>
      <c r="AX19" s="77">
        <f t="shared" si="37"/>
        <v>0</v>
      </c>
      <c r="AY19" s="77">
        <f t="shared" si="38"/>
        <v>0</v>
      </c>
      <c r="AZ19" s="77">
        <f t="shared" si="39"/>
        <v>0</v>
      </c>
      <c r="BA19" s="77">
        <f t="shared" si="40"/>
        <v>0</v>
      </c>
      <c r="BB19" s="77">
        <f t="shared" si="41"/>
        <v>0</v>
      </c>
      <c r="BC19" s="77">
        <f t="shared" si="42"/>
        <v>0</v>
      </c>
      <c r="BD19" s="77">
        <f t="shared" si="43"/>
        <v>0</v>
      </c>
      <c r="BE19" s="77">
        <f t="shared" si="44"/>
        <v>0</v>
      </c>
      <c r="BF19" s="77">
        <f t="shared" si="45"/>
        <v>0</v>
      </c>
      <c r="BG19" s="77">
        <f t="shared" si="46"/>
        <v>0</v>
      </c>
      <c r="BH19" s="77">
        <f t="shared" si="47"/>
        <v>0</v>
      </c>
      <c r="BI19" s="77">
        <f t="shared" si="48"/>
        <v>0</v>
      </c>
      <c r="BJ19" s="77">
        <f t="shared" si="49"/>
        <v>0</v>
      </c>
      <c r="BK19" s="77">
        <f t="shared" si="50"/>
        <v>0</v>
      </c>
      <c r="BL19" s="77">
        <f t="shared" si="51"/>
        <v>0</v>
      </c>
      <c r="BM19" s="77">
        <f t="shared" si="52"/>
        <v>0</v>
      </c>
      <c r="BN19" s="77">
        <f t="shared" si="53"/>
        <v>0</v>
      </c>
      <c r="BO19" s="78">
        <f t="shared" si="54"/>
        <v>0</v>
      </c>
      <c r="BP19" s="77"/>
      <c r="BQ19" s="77" t="str">
        <f t="shared" si="55"/>
        <v>x</v>
      </c>
      <c r="BR19" s="77" t="str">
        <f t="shared" si="56"/>
        <v>x</v>
      </c>
      <c r="BS19" s="79">
        <f t="shared" si="57"/>
        <v>17</v>
      </c>
      <c r="BT19" s="77">
        <v>89.0</v>
      </c>
      <c r="BU19" s="77" t="s">
        <v>227</v>
      </c>
      <c r="BV19" s="77" t="s">
        <v>36</v>
      </c>
      <c r="BW19" s="77" t="s">
        <v>37</v>
      </c>
      <c r="BX19" s="77" t="s">
        <v>20</v>
      </c>
      <c r="BY19" s="77">
        <v>27.0</v>
      </c>
      <c r="BZ19" s="77">
        <v>30.0</v>
      </c>
      <c r="CA19" s="77">
        <v>0.0</v>
      </c>
      <c r="CB19" s="77">
        <v>29.0</v>
      </c>
      <c r="CC19" s="77">
        <v>22.0</v>
      </c>
      <c r="CD19" s="77">
        <v>23.0</v>
      </c>
      <c r="CE19" s="77">
        <v>23.0</v>
      </c>
      <c r="CF19" s="77">
        <v>25.0</v>
      </c>
      <c r="CG19" s="77">
        <v>-22.0</v>
      </c>
      <c r="CH19" s="77">
        <v>0.0</v>
      </c>
      <c r="CI19" s="77">
        <v>157.0</v>
      </c>
      <c r="CJ19" s="77" t="s">
        <v>16</v>
      </c>
      <c r="CK19" s="77">
        <v>6.0</v>
      </c>
      <c r="CL19" s="77">
        <v>7.0</v>
      </c>
      <c r="CM19" s="77">
        <v>157.0</v>
      </c>
      <c r="CN19" s="77">
        <v>17.0</v>
      </c>
      <c r="CO19" s="77">
        <v>179.0</v>
      </c>
      <c r="CP19" s="77">
        <v>16.0</v>
      </c>
      <c r="CQ19" s="77">
        <v>179.0</v>
      </c>
      <c r="CR19" s="77">
        <v>16.0</v>
      </c>
      <c r="CS19" s="77">
        <v>0.0</v>
      </c>
      <c r="CT19" s="77">
        <v>0.0</v>
      </c>
      <c r="CU19" s="77">
        <v>0.0</v>
      </c>
      <c r="CV19" s="77">
        <v>0.0</v>
      </c>
      <c r="CW19" s="77">
        <v>0.0</v>
      </c>
      <c r="CX19" s="77">
        <v>0.0</v>
      </c>
      <c r="CY19" s="77">
        <v>0.0</v>
      </c>
      <c r="CZ19" s="77">
        <v>0.0</v>
      </c>
      <c r="DA19" s="77">
        <v>0.0</v>
      </c>
      <c r="DB19" s="77">
        <v>0.0</v>
      </c>
      <c r="DC19" s="77">
        <v>1.0</v>
      </c>
      <c r="DD19" s="77">
        <v>1.0</v>
      </c>
      <c r="DE19" s="77">
        <v>0.0</v>
      </c>
      <c r="DF19" s="77">
        <v>1.0</v>
      </c>
      <c r="DG19" s="77">
        <v>0.0</v>
      </c>
      <c r="DH19" s="77">
        <v>1.0</v>
      </c>
      <c r="DI19" s="77">
        <v>0.0</v>
      </c>
      <c r="DJ19" s="77">
        <v>2.0</v>
      </c>
      <c r="DK19" s="77">
        <v>1.0</v>
      </c>
      <c r="DL19" s="77">
        <v>0.0</v>
      </c>
      <c r="DM19" s="77">
        <v>0.0</v>
      </c>
      <c r="DN19" s="77">
        <v>0.0</v>
      </c>
      <c r="DO19" s="77">
        <v>0.0</v>
      </c>
      <c r="DP19" s="77">
        <v>0.0</v>
      </c>
      <c r="DQ19" s="77">
        <v>0.0</v>
      </c>
      <c r="DR19" s="77">
        <v>0.0</v>
      </c>
      <c r="DS19" s="77">
        <v>0.0</v>
      </c>
      <c r="DT19" s="77">
        <v>0.0</v>
      </c>
      <c r="DU19" s="77">
        <v>0.0</v>
      </c>
      <c r="DV19" s="77">
        <v>0.0</v>
      </c>
      <c r="DW19" s="77">
        <v>0.0</v>
      </c>
      <c r="DX19" s="77">
        <v>0.0</v>
      </c>
      <c r="DY19" s="77">
        <v>0.0</v>
      </c>
      <c r="DZ19" s="77">
        <v>0.0</v>
      </c>
      <c r="EA19" s="77">
        <v>0.0</v>
      </c>
      <c r="EB19" s="77">
        <v>0.0</v>
      </c>
      <c r="EC19" s="77">
        <v>0.0</v>
      </c>
      <c r="ED19" s="77">
        <v>0.0</v>
      </c>
      <c r="EE19" s="77">
        <v>0.0</v>
      </c>
      <c r="EF19" s="77">
        <v>0.0</v>
      </c>
      <c r="EG19" s="79">
        <f t="shared" si="58"/>
        <v>17</v>
      </c>
      <c r="EH19" s="22"/>
      <c r="EI19" s="77"/>
    </row>
    <row r="20" ht="18.75" customHeight="1">
      <c r="A20" s="125">
        <f t="shared" si="1"/>
        <v>18</v>
      </c>
      <c r="B20" s="126">
        <v>60.0</v>
      </c>
      <c r="C20" s="127" t="s">
        <v>228</v>
      </c>
      <c r="D20" s="127" t="s">
        <v>142</v>
      </c>
      <c r="E20" s="128" t="s">
        <v>19</v>
      </c>
      <c r="F20" s="128" t="s">
        <v>20</v>
      </c>
      <c r="G20" s="126">
        <v>0.0</v>
      </c>
      <c r="H20" s="126">
        <v>0.0</v>
      </c>
      <c r="I20" s="126">
        <v>0.0</v>
      </c>
      <c r="J20" s="126">
        <v>24.0</v>
      </c>
      <c r="K20" s="126">
        <v>31.0</v>
      </c>
      <c r="L20" s="126">
        <v>28.0</v>
      </c>
      <c r="M20" s="126">
        <v>24.0</v>
      </c>
      <c r="N20" s="126">
        <v>27.0</v>
      </c>
      <c r="O20" s="129">
        <f t="shared" si="2"/>
        <v>0</v>
      </c>
      <c r="P20" s="129">
        <f t="shared" si="3"/>
        <v>0</v>
      </c>
      <c r="Q20" s="130">
        <f t="shared" si="4"/>
        <v>134</v>
      </c>
      <c r="R20" s="131" t="str">
        <f t="shared" si="5"/>
        <v>NC-pokal</v>
      </c>
      <c r="S20" s="72">
        <f t="shared" si="6"/>
        <v>4</v>
      </c>
      <c r="T20" s="73">
        <f t="shared" si="7"/>
        <v>5</v>
      </c>
      <c r="U20" s="132">
        <f t="shared" si="8"/>
        <v>134</v>
      </c>
      <c r="V20" s="133">
        <f t="shared" si="9"/>
        <v>18</v>
      </c>
      <c r="W20" s="132">
        <f t="shared" si="10"/>
        <v>134</v>
      </c>
      <c r="X20" s="133">
        <f t="shared" si="11"/>
        <v>18</v>
      </c>
      <c r="Y20" s="132">
        <f t="shared" si="12"/>
        <v>134</v>
      </c>
      <c r="Z20" s="134">
        <f t="shared" si="13"/>
        <v>18</v>
      </c>
      <c r="AA20" s="77">
        <f t="shared" si="14"/>
        <v>0</v>
      </c>
      <c r="AB20" s="77">
        <f t="shared" si="15"/>
        <v>0</v>
      </c>
      <c r="AC20" s="77">
        <f t="shared" si="16"/>
        <v>0</v>
      </c>
      <c r="AD20" s="77">
        <f t="shared" si="17"/>
        <v>0</v>
      </c>
      <c r="AE20" s="77">
        <f t="shared" si="18"/>
        <v>0</v>
      </c>
      <c r="AF20" s="77">
        <f t="shared" si="19"/>
        <v>0</v>
      </c>
      <c r="AG20" s="77">
        <f t="shared" si="20"/>
        <v>0</v>
      </c>
      <c r="AH20" s="77">
        <f t="shared" si="21"/>
        <v>0</v>
      </c>
      <c r="AI20" s="77">
        <f t="shared" si="22"/>
        <v>0</v>
      </c>
      <c r="AJ20" s="77">
        <f t="shared" si="23"/>
        <v>1</v>
      </c>
      <c r="AK20" s="77">
        <f t="shared" si="24"/>
        <v>0</v>
      </c>
      <c r="AL20" s="77">
        <f t="shared" si="25"/>
        <v>0</v>
      </c>
      <c r="AM20" s="77">
        <f t="shared" si="26"/>
        <v>1</v>
      </c>
      <c r="AN20" s="77">
        <f t="shared" si="27"/>
        <v>1</v>
      </c>
      <c r="AO20" s="77">
        <f t="shared" si="28"/>
        <v>0</v>
      </c>
      <c r="AP20" s="77">
        <f t="shared" si="29"/>
        <v>0</v>
      </c>
      <c r="AQ20" s="77">
        <f t="shared" si="30"/>
        <v>2</v>
      </c>
      <c r="AR20" s="77">
        <f t="shared" si="31"/>
        <v>0</v>
      </c>
      <c r="AS20" s="77">
        <f t="shared" si="32"/>
        <v>0</v>
      </c>
      <c r="AT20" s="77">
        <f t="shared" si="33"/>
        <v>0</v>
      </c>
      <c r="AU20" s="77">
        <f t="shared" si="34"/>
        <v>0</v>
      </c>
      <c r="AV20" s="77">
        <f t="shared" si="35"/>
        <v>0</v>
      </c>
      <c r="AW20" s="77">
        <f t="shared" si="36"/>
        <v>0</v>
      </c>
      <c r="AX20" s="77">
        <f t="shared" si="37"/>
        <v>0</v>
      </c>
      <c r="AY20" s="77">
        <f t="shared" si="38"/>
        <v>0</v>
      </c>
      <c r="AZ20" s="77">
        <f t="shared" si="39"/>
        <v>0</v>
      </c>
      <c r="BA20" s="77">
        <f t="shared" si="40"/>
        <v>0</v>
      </c>
      <c r="BB20" s="77">
        <f t="shared" si="41"/>
        <v>0</v>
      </c>
      <c r="BC20" s="77">
        <f t="shared" si="42"/>
        <v>0</v>
      </c>
      <c r="BD20" s="77">
        <f t="shared" si="43"/>
        <v>0</v>
      </c>
      <c r="BE20" s="77">
        <f t="shared" si="44"/>
        <v>0</v>
      </c>
      <c r="BF20" s="77">
        <f t="shared" si="45"/>
        <v>0</v>
      </c>
      <c r="BG20" s="77">
        <f t="shared" si="46"/>
        <v>0</v>
      </c>
      <c r="BH20" s="77">
        <f t="shared" si="47"/>
        <v>0</v>
      </c>
      <c r="BI20" s="77">
        <f t="shared" si="48"/>
        <v>0</v>
      </c>
      <c r="BJ20" s="77">
        <f t="shared" si="49"/>
        <v>0</v>
      </c>
      <c r="BK20" s="77">
        <f t="shared" si="50"/>
        <v>0</v>
      </c>
      <c r="BL20" s="77">
        <f t="shared" si="51"/>
        <v>0</v>
      </c>
      <c r="BM20" s="77">
        <f t="shared" si="52"/>
        <v>0</v>
      </c>
      <c r="BN20" s="77">
        <f t="shared" si="53"/>
        <v>0</v>
      </c>
      <c r="BO20" s="78">
        <f t="shared" si="54"/>
        <v>0</v>
      </c>
      <c r="BP20" s="77"/>
      <c r="BQ20" s="77" t="str">
        <f t="shared" si="55"/>
        <v>x</v>
      </c>
      <c r="BR20" s="77" t="str">
        <f t="shared" si="56"/>
        <v>x</v>
      </c>
      <c r="BS20" s="79">
        <f t="shared" si="57"/>
        <v>18</v>
      </c>
      <c r="BT20" s="77">
        <v>60.0</v>
      </c>
      <c r="BU20" s="77" t="s">
        <v>228</v>
      </c>
      <c r="BV20" s="77" t="s">
        <v>142</v>
      </c>
      <c r="BW20" s="77" t="s">
        <v>19</v>
      </c>
      <c r="BX20" s="77" t="s">
        <v>20</v>
      </c>
      <c r="BY20" s="77">
        <v>0.0</v>
      </c>
      <c r="BZ20" s="77">
        <v>0.0</v>
      </c>
      <c r="CA20" s="77">
        <v>0.0</v>
      </c>
      <c r="CB20" s="77">
        <v>24.0</v>
      </c>
      <c r="CC20" s="77">
        <v>31.0</v>
      </c>
      <c r="CD20" s="77">
        <v>28.0</v>
      </c>
      <c r="CE20" s="77">
        <v>24.0</v>
      </c>
      <c r="CF20" s="77">
        <v>27.0</v>
      </c>
      <c r="CG20" s="77">
        <v>0.0</v>
      </c>
      <c r="CH20" s="77">
        <v>0.0</v>
      </c>
      <c r="CI20" s="77">
        <v>134.0</v>
      </c>
      <c r="CJ20" s="77" t="s">
        <v>16</v>
      </c>
      <c r="CK20" s="77">
        <v>4.0</v>
      </c>
      <c r="CL20" s="77">
        <v>5.0</v>
      </c>
      <c r="CM20" s="77">
        <v>134.0</v>
      </c>
      <c r="CN20" s="77">
        <v>18.0</v>
      </c>
      <c r="CO20" s="77">
        <v>134.0</v>
      </c>
      <c r="CP20" s="77">
        <v>18.0</v>
      </c>
      <c r="CQ20" s="77">
        <v>134.0</v>
      </c>
      <c r="CR20" s="77">
        <v>18.0</v>
      </c>
      <c r="CS20" s="77">
        <v>0.0</v>
      </c>
      <c r="CT20" s="77">
        <v>0.0</v>
      </c>
      <c r="CU20" s="77">
        <v>0.0</v>
      </c>
      <c r="CV20" s="77">
        <v>0.0</v>
      </c>
      <c r="CW20" s="77">
        <v>0.0</v>
      </c>
      <c r="CX20" s="77">
        <v>0.0</v>
      </c>
      <c r="CY20" s="77">
        <v>0.0</v>
      </c>
      <c r="CZ20" s="77">
        <v>0.0</v>
      </c>
      <c r="DA20" s="77">
        <v>0.0</v>
      </c>
      <c r="DB20" s="77">
        <v>1.0</v>
      </c>
      <c r="DC20" s="77">
        <v>0.0</v>
      </c>
      <c r="DD20" s="77">
        <v>0.0</v>
      </c>
      <c r="DE20" s="77">
        <v>1.0</v>
      </c>
      <c r="DF20" s="77">
        <v>1.0</v>
      </c>
      <c r="DG20" s="77">
        <v>0.0</v>
      </c>
      <c r="DH20" s="77">
        <v>0.0</v>
      </c>
      <c r="DI20" s="77">
        <v>2.0</v>
      </c>
      <c r="DJ20" s="77">
        <v>0.0</v>
      </c>
      <c r="DK20" s="77">
        <v>0.0</v>
      </c>
      <c r="DL20" s="77">
        <v>0.0</v>
      </c>
      <c r="DM20" s="77">
        <v>0.0</v>
      </c>
      <c r="DN20" s="77">
        <v>0.0</v>
      </c>
      <c r="DO20" s="77">
        <v>0.0</v>
      </c>
      <c r="DP20" s="77">
        <v>0.0</v>
      </c>
      <c r="DQ20" s="77">
        <v>0.0</v>
      </c>
      <c r="DR20" s="77">
        <v>0.0</v>
      </c>
      <c r="DS20" s="77">
        <v>0.0</v>
      </c>
      <c r="DT20" s="77">
        <v>0.0</v>
      </c>
      <c r="DU20" s="77">
        <v>0.0</v>
      </c>
      <c r="DV20" s="77">
        <v>0.0</v>
      </c>
      <c r="DW20" s="77">
        <v>0.0</v>
      </c>
      <c r="DX20" s="77">
        <v>0.0</v>
      </c>
      <c r="DY20" s="77">
        <v>0.0</v>
      </c>
      <c r="DZ20" s="77">
        <v>0.0</v>
      </c>
      <c r="EA20" s="77">
        <v>0.0</v>
      </c>
      <c r="EB20" s="77">
        <v>0.0</v>
      </c>
      <c r="EC20" s="77">
        <v>0.0</v>
      </c>
      <c r="ED20" s="77">
        <v>0.0</v>
      </c>
      <c r="EE20" s="77">
        <v>0.0</v>
      </c>
      <c r="EF20" s="77">
        <v>0.0</v>
      </c>
      <c r="EG20" s="79">
        <f t="shared" si="58"/>
        <v>18</v>
      </c>
      <c r="EH20" s="22"/>
      <c r="EI20" s="77"/>
    </row>
    <row r="21" ht="18.75" customHeight="1">
      <c r="A21" s="125">
        <f t="shared" si="1"/>
        <v>19</v>
      </c>
      <c r="B21" s="126">
        <v>63.0</v>
      </c>
      <c r="C21" s="127" t="s">
        <v>229</v>
      </c>
      <c r="D21" s="127" t="s">
        <v>230</v>
      </c>
      <c r="E21" s="128" t="s">
        <v>231</v>
      </c>
      <c r="F21" s="128" t="s">
        <v>20</v>
      </c>
      <c r="G21" s="126">
        <v>0.0</v>
      </c>
      <c r="H21" s="126">
        <v>0.0</v>
      </c>
      <c r="I21" s="126">
        <v>0.0</v>
      </c>
      <c r="J21" s="126">
        <v>25.0</v>
      </c>
      <c r="K21" s="126">
        <v>20.0</v>
      </c>
      <c r="L21" s="126">
        <v>22.0</v>
      </c>
      <c r="M21" s="126">
        <v>26.0</v>
      </c>
      <c r="N21" s="126">
        <v>28.0</v>
      </c>
      <c r="O21" s="129">
        <f t="shared" si="2"/>
        <v>0</v>
      </c>
      <c r="P21" s="129">
        <f t="shared" si="3"/>
        <v>0</v>
      </c>
      <c r="Q21" s="130">
        <f t="shared" si="4"/>
        <v>121</v>
      </c>
      <c r="R21" s="131" t="str">
        <f t="shared" si="5"/>
        <v>NC-pokal</v>
      </c>
      <c r="S21" s="72">
        <f t="shared" si="6"/>
        <v>4</v>
      </c>
      <c r="T21" s="73">
        <f t="shared" si="7"/>
        <v>5</v>
      </c>
      <c r="U21" s="132">
        <f t="shared" si="8"/>
        <v>121</v>
      </c>
      <c r="V21" s="133">
        <f t="shared" si="9"/>
        <v>19</v>
      </c>
      <c r="W21" s="132">
        <f t="shared" si="10"/>
        <v>121</v>
      </c>
      <c r="X21" s="133">
        <f t="shared" si="11"/>
        <v>19</v>
      </c>
      <c r="Y21" s="132">
        <f t="shared" si="12"/>
        <v>121</v>
      </c>
      <c r="Z21" s="134">
        <f t="shared" si="13"/>
        <v>19</v>
      </c>
      <c r="AA21" s="77">
        <f t="shared" si="14"/>
        <v>0</v>
      </c>
      <c r="AB21" s="77">
        <f t="shared" si="15"/>
        <v>0</v>
      </c>
      <c r="AC21" s="77">
        <f t="shared" si="16"/>
        <v>0</v>
      </c>
      <c r="AD21" s="77">
        <f t="shared" si="17"/>
        <v>0</v>
      </c>
      <c r="AE21" s="77">
        <f t="shared" si="18"/>
        <v>0</v>
      </c>
      <c r="AF21" s="77">
        <f t="shared" si="19"/>
        <v>0</v>
      </c>
      <c r="AG21" s="77">
        <f t="shared" si="20"/>
        <v>0</v>
      </c>
      <c r="AH21" s="77">
        <f t="shared" si="21"/>
        <v>0</v>
      </c>
      <c r="AI21" s="77">
        <f t="shared" si="22"/>
        <v>0</v>
      </c>
      <c r="AJ21" s="77">
        <f t="shared" si="23"/>
        <v>0</v>
      </c>
      <c r="AK21" s="77">
        <f t="shared" si="24"/>
        <v>0</v>
      </c>
      <c r="AL21" s="77">
        <f t="shared" si="25"/>
        <v>0</v>
      </c>
      <c r="AM21" s="77">
        <f t="shared" si="26"/>
        <v>1</v>
      </c>
      <c r="AN21" s="77">
        <f t="shared" si="27"/>
        <v>0</v>
      </c>
      <c r="AO21" s="77">
        <f t="shared" si="28"/>
        <v>1</v>
      </c>
      <c r="AP21" s="77">
        <f t="shared" si="29"/>
        <v>1</v>
      </c>
      <c r="AQ21" s="77">
        <f t="shared" si="30"/>
        <v>0</v>
      </c>
      <c r="AR21" s="77">
        <f t="shared" si="31"/>
        <v>0</v>
      </c>
      <c r="AS21" s="77">
        <f t="shared" si="32"/>
        <v>1</v>
      </c>
      <c r="AT21" s="77">
        <f t="shared" si="33"/>
        <v>0</v>
      </c>
      <c r="AU21" s="77">
        <f t="shared" si="34"/>
        <v>1</v>
      </c>
      <c r="AV21" s="77">
        <f t="shared" si="35"/>
        <v>0</v>
      </c>
      <c r="AW21" s="77">
        <f t="shared" si="36"/>
        <v>0</v>
      </c>
      <c r="AX21" s="77">
        <f t="shared" si="37"/>
        <v>0</v>
      </c>
      <c r="AY21" s="77">
        <f t="shared" si="38"/>
        <v>0</v>
      </c>
      <c r="AZ21" s="77">
        <f t="shared" si="39"/>
        <v>0</v>
      </c>
      <c r="BA21" s="77">
        <f t="shared" si="40"/>
        <v>0</v>
      </c>
      <c r="BB21" s="77">
        <f t="shared" si="41"/>
        <v>0</v>
      </c>
      <c r="BC21" s="77">
        <f t="shared" si="42"/>
        <v>0</v>
      </c>
      <c r="BD21" s="77">
        <f t="shared" si="43"/>
        <v>0</v>
      </c>
      <c r="BE21" s="77">
        <f t="shared" si="44"/>
        <v>0</v>
      </c>
      <c r="BF21" s="77">
        <f t="shared" si="45"/>
        <v>0</v>
      </c>
      <c r="BG21" s="77">
        <f t="shared" si="46"/>
        <v>0</v>
      </c>
      <c r="BH21" s="77">
        <f t="shared" si="47"/>
        <v>0</v>
      </c>
      <c r="BI21" s="77">
        <f t="shared" si="48"/>
        <v>0</v>
      </c>
      <c r="BJ21" s="77">
        <f t="shared" si="49"/>
        <v>0</v>
      </c>
      <c r="BK21" s="77">
        <f t="shared" si="50"/>
        <v>0</v>
      </c>
      <c r="BL21" s="77">
        <f t="shared" si="51"/>
        <v>0</v>
      </c>
      <c r="BM21" s="77">
        <f t="shared" si="52"/>
        <v>0</v>
      </c>
      <c r="BN21" s="77">
        <f t="shared" si="53"/>
        <v>0</v>
      </c>
      <c r="BO21" s="78">
        <f t="shared" si="54"/>
        <v>0</v>
      </c>
      <c r="BP21" s="77"/>
      <c r="BQ21" s="77" t="str">
        <f t="shared" si="55"/>
        <v>x</v>
      </c>
      <c r="BR21" s="77" t="str">
        <f t="shared" si="56"/>
        <v>x</v>
      </c>
      <c r="BS21" s="79">
        <f t="shared" si="57"/>
        <v>19</v>
      </c>
      <c r="BT21" s="77">
        <v>63.0</v>
      </c>
      <c r="BU21" s="77" t="s">
        <v>229</v>
      </c>
      <c r="BV21" s="77" t="s">
        <v>230</v>
      </c>
      <c r="BW21" s="77" t="s">
        <v>231</v>
      </c>
      <c r="BX21" s="77" t="s">
        <v>20</v>
      </c>
      <c r="BY21" s="77">
        <v>0.0</v>
      </c>
      <c r="BZ21" s="77">
        <v>0.0</v>
      </c>
      <c r="CA21" s="77">
        <v>0.0</v>
      </c>
      <c r="CB21" s="77">
        <v>25.0</v>
      </c>
      <c r="CC21" s="77">
        <v>20.0</v>
      </c>
      <c r="CD21" s="77">
        <v>22.0</v>
      </c>
      <c r="CE21" s="77">
        <v>26.0</v>
      </c>
      <c r="CF21" s="77">
        <v>28.0</v>
      </c>
      <c r="CG21" s="77">
        <v>0.0</v>
      </c>
      <c r="CH21" s="77">
        <v>0.0</v>
      </c>
      <c r="CI21" s="77">
        <v>121.0</v>
      </c>
      <c r="CJ21" s="77" t="s">
        <v>16</v>
      </c>
      <c r="CK21" s="77">
        <v>4.0</v>
      </c>
      <c r="CL21" s="77">
        <v>5.0</v>
      </c>
      <c r="CM21" s="77">
        <v>121.0</v>
      </c>
      <c r="CN21" s="77">
        <v>19.0</v>
      </c>
      <c r="CO21" s="77">
        <v>121.0</v>
      </c>
      <c r="CP21" s="77">
        <v>19.0</v>
      </c>
      <c r="CQ21" s="77">
        <v>121.0</v>
      </c>
      <c r="CR21" s="77">
        <v>19.0</v>
      </c>
      <c r="CS21" s="77">
        <v>0.0</v>
      </c>
      <c r="CT21" s="77">
        <v>0.0</v>
      </c>
      <c r="CU21" s="77">
        <v>0.0</v>
      </c>
      <c r="CV21" s="77">
        <v>0.0</v>
      </c>
      <c r="CW21" s="77">
        <v>0.0</v>
      </c>
      <c r="CX21" s="77">
        <v>0.0</v>
      </c>
      <c r="CY21" s="77">
        <v>0.0</v>
      </c>
      <c r="CZ21" s="77">
        <v>0.0</v>
      </c>
      <c r="DA21" s="77">
        <v>0.0</v>
      </c>
      <c r="DB21" s="77">
        <v>0.0</v>
      </c>
      <c r="DC21" s="77">
        <v>0.0</v>
      </c>
      <c r="DD21" s="77">
        <v>0.0</v>
      </c>
      <c r="DE21" s="77">
        <v>1.0</v>
      </c>
      <c r="DF21" s="77">
        <v>0.0</v>
      </c>
      <c r="DG21" s="77">
        <v>1.0</v>
      </c>
      <c r="DH21" s="77">
        <v>1.0</v>
      </c>
      <c r="DI21" s="77">
        <v>0.0</v>
      </c>
      <c r="DJ21" s="77">
        <v>0.0</v>
      </c>
      <c r="DK21" s="77">
        <v>1.0</v>
      </c>
      <c r="DL21" s="77">
        <v>0.0</v>
      </c>
      <c r="DM21" s="77">
        <v>1.0</v>
      </c>
      <c r="DN21" s="77">
        <v>0.0</v>
      </c>
      <c r="DO21" s="77">
        <v>0.0</v>
      </c>
      <c r="DP21" s="77">
        <v>0.0</v>
      </c>
      <c r="DQ21" s="77">
        <v>0.0</v>
      </c>
      <c r="DR21" s="77">
        <v>0.0</v>
      </c>
      <c r="DS21" s="77">
        <v>0.0</v>
      </c>
      <c r="DT21" s="77">
        <v>0.0</v>
      </c>
      <c r="DU21" s="77">
        <v>0.0</v>
      </c>
      <c r="DV21" s="77">
        <v>0.0</v>
      </c>
      <c r="DW21" s="77">
        <v>0.0</v>
      </c>
      <c r="DX21" s="77">
        <v>0.0</v>
      </c>
      <c r="DY21" s="77">
        <v>0.0</v>
      </c>
      <c r="DZ21" s="77">
        <v>0.0</v>
      </c>
      <c r="EA21" s="77">
        <v>0.0</v>
      </c>
      <c r="EB21" s="77">
        <v>0.0</v>
      </c>
      <c r="EC21" s="77">
        <v>0.0</v>
      </c>
      <c r="ED21" s="77">
        <v>0.0</v>
      </c>
      <c r="EE21" s="77">
        <v>0.0</v>
      </c>
      <c r="EF21" s="77">
        <v>0.0</v>
      </c>
      <c r="EG21" s="79">
        <f t="shared" si="58"/>
        <v>19</v>
      </c>
      <c r="EH21" s="22"/>
      <c r="EI21" s="77"/>
    </row>
    <row r="22" ht="18.75" customHeight="1">
      <c r="A22" s="125">
        <f t="shared" si="1"/>
        <v>20</v>
      </c>
      <c r="B22" s="126">
        <v>70.0</v>
      </c>
      <c r="C22" s="127" t="s">
        <v>232</v>
      </c>
      <c r="D22" s="127" t="s">
        <v>233</v>
      </c>
      <c r="E22" s="128" t="s">
        <v>122</v>
      </c>
      <c r="F22" s="128" t="s">
        <v>123</v>
      </c>
      <c r="G22" s="126">
        <v>28.0</v>
      </c>
      <c r="H22" s="126">
        <v>36.0</v>
      </c>
      <c r="I22" s="126">
        <v>33.0</v>
      </c>
      <c r="J22" s="126">
        <v>21.0</v>
      </c>
      <c r="K22" s="126">
        <v>0.0</v>
      </c>
      <c r="L22" s="126">
        <v>0.0</v>
      </c>
      <c r="M22" s="126">
        <v>0.0</v>
      </c>
      <c r="N22" s="126">
        <v>0.0</v>
      </c>
      <c r="O22" s="129">
        <f t="shared" si="2"/>
        <v>0</v>
      </c>
      <c r="P22" s="129">
        <f t="shared" si="3"/>
        <v>0</v>
      </c>
      <c r="Q22" s="130">
        <f t="shared" si="4"/>
        <v>118</v>
      </c>
      <c r="R22" s="131" t="str">
        <f t="shared" si="5"/>
        <v>NC-pokal</v>
      </c>
      <c r="S22" s="72">
        <f t="shared" si="6"/>
        <v>4</v>
      </c>
      <c r="T22" s="73">
        <f t="shared" si="7"/>
        <v>4</v>
      </c>
      <c r="U22" s="132">
        <f t="shared" si="8"/>
        <v>118</v>
      </c>
      <c r="V22" s="133">
        <f t="shared" si="9"/>
        <v>20</v>
      </c>
      <c r="W22" s="132">
        <f t="shared" si="10"/>
        <v>118</v>
      </c>
      <c r="X22" s="133">
        <f t="shared" si="11"/>
        <v>20</v>
      </c>
      <c r="Y22" s="132">
        <f t="shared" si="12"/>
        <v>118</v>
      </c>
      <c r="Z22" s="134">
        <f t="shared" si="13"/>
        <v>20</v>
      </c>
      <c r="AA22" s="77">
        <f t="shared" si="14"/>
        <v>0</v>
      </c>
      <c r="AB22" s="77">
        <f t="shared" si="15"/>
        <v>0</v>
      </c>
      <c r="AC22" s="77">
        <f t="shared" si="16"/>
        <v>0</v>
      </c>
      <c r="AD22" s="77">
        <f t="shared" si="17"/>
        <v>0</v>
      </c>
      <c r="AE22" s="77">
        <f t="shared" si="18"/>
        <v>1</v>
      </c>
      <c r="AF22" s="77">
        <f t="shared" si="19"/>
        <v>0</v>
      </c>
      <c r="AG22" s="77">
        <f t="shared" si="20"/>
        <v>0</v>
      </c>
      <c r="AH22" s="77">
        <f t="shared" si="21"/>
        <v>1</v>
      </c>
      <c r="AI22" s="77">
        <f t="shared" si="22"/>
        <v>0</v>
      </c>
      <c r="AJ22" s="77">
        <f t="shared" si="23"/>
        <v>0</v>
      </c>
      <c r="AK22" s="77">
        <f t="shared" si="24"/>
        <v>0</v>
      </c>
      <c r="AL22" s="77">
        <f t="shared" si="25"/>
        <v>0</v>
      </c>
      <c r="AM22" s="77">
        <f t="shared" si="26"/>
        <v>1</v>
      </c>
      <c r="AN22" s="77">
        <f t="shared" si="27"/>
        <v>0</v>
      </c>
      <c r="AO22" s="77">
        <f t="shared" si="28"/>
        <v>0</v>
      </c>
      <c r="AP22" s="77">
        <f t="shared" si="29"/>
        <v>0</v>
      </c>
      <c r="AQ22" s="77">
        <f t="shared" si="30"/>
        <v>0</v>
      </c>
      <c r="AR22" s="77">
        <f t="shared" si="31"/>
        <v>0</v>
      </c>
      <c r="AS22" s="77">
        <f t="shared" si="32"/>
        <v>0</v>
      </c>
      <c r="AT22" s="77">
        <f t="shared" si="33"/>
        <v>1</v>
      </c>
      <c r="AU22" s="77">
        <f t="shared" si="34"/>
        <v>0</v>
      </c>
      <c r="AV22" s="77">
        <f t="shared" si="35"/>
        <v>0</v>
      </c>
      <c r="AW22" s="77">
        <f t="shared" si="36"/>
        <v>0</v>
      </c>
      <c r="AX22" s="77">
        <f t="shared" si="37"/>
        <v>0</v>
      </c>
      <c r="AY22" s="77">
        <f t="shared" si="38"/>
        <v>0</v>
      </c>
      <c r="AZ22" s="77">
        <f t="shared" si="39"/>
        <v>0</v>
      </c>
      <c r="BA22" s="77">
        <f t="shared" si="40"/>
        <v>0</v>
      </c>
      <c r="BB22" s="77">
        <f t="shared" si="41"/>
        <v>0</v>
      </c>
      <c r="BC22" s="77">
        <f t="shared" si="42"/>
        <v>0</v>
      </c>
      <c r="BD22" s="77">
        <f t="shared" si="43"/>
        <v>0</v>
      </c>
      <c r="BE22" s="77">
        <f t="shared" si="44"/>
        <v>0</v>
      </c>
      <c r="BF22" s="77">
        <f t="shared" si="45"/>
        <v>0</v>
      </c>
      <c r="BG22" s="77">
        <f t="shared" si="46"/>
        <v>0</v>
      </c>
      <c r="BH22" s="77">
        <f t="shared" si="47"/>
        <v>0</v>
      </c>
      <c r="BI22" s="77">
        <f t="shared" si="48"/>
        <v>0</v>
      </c>
      <c r="BJ22" s="77">
        <f t="shared" si="49"/>
        <v>0</v>
      </c>
      <c r="BK22" s="77">
        <f t="shared" si="50"/>
        <v>0</v>
      </c>
      <c r="BL22" s="77">
        <f t="shared" si="51"/>
        <v>0</v>
      </c>
      <c r="BM22" s="77">
        <f t="shared" si="52"/>
        <v>0</v>
      </c>
      <c r="BN22" s="77">
        <f t="shared" si="53"/>
        <v>0</v>
      </c>
      <c r="BO22" s="78">
        <f t="shared" si="54"/>
        <v>0</v>
      </c>
      <c r="BP22" s="77"/>
      <c r="BQ22" s="77" t="str">
        <f t="shared" si="55"/>
        <v>x</v>
      </c>
      <c r="BR22" s="77" t="str">
        <f t="shared" si="56"/>
        <v>x</v>
      </c>
      <c r="BS22" s="79">
        <f t="shared" si="57"/>
        <v>20</v>
      </c>
      <c r="BT22" s="77">
        <v>70.0</v>
      </c>
      <c r="BU22" s="77" t="s">
        <v>232</v>
      </c>
      <c r="BV22" s="77" t="s">
        <v>233</v>
      </c>
      <c r="BW22" s="77" t="s">
        <v>122</v>
      </c>
      <c r="BX22" s="77" t="s">
        <v>123</v>
      </c>
      <c r="BY22" s="77">
        <v>28.0</v>
      </c>
      <c r="BZ22" s="77">
        <v>36.0</v>
      </c>
      <c r="CA22" s="77">
        <v>33.0</v>
      </c>
      <c r="CB22" s="77">
        <v>21.0</v>
      </c>
      <c r="CC22" s="77">
        <v>0.0</v>
      </c>
      <c r="CD22" s="77">
        <v>0.0</v>
      </c>
      <c r="CE22" s="77">
        <v>0.0</v>
      </c>
      <c r="CF22" s="77">
        <v>0.0</v>
      </c>
      <c r="CG22" s="77">
        <v>0.0</v>
      </c>
      <c r="CH22" s="77">
        <v>0.0</v>
      </c>
      <c r="CI22" s="77">
        <v>118.0</v>
      </c>
      <c r="CJ22" s="77" t="s">
        <v>16</v>
      </c>
      <c r="CK22" s="77">
        <v>4.0</v>
      </c>
      <c r="CL22" s="77">
        <v>4.0</v>
      </c>
      <c r="CM22" s="77">
        <v>118.0</v>
      </c>
      <c r="CN22" s="77">
        <v>20.0</v>
      </c>
      <c r="CO22" s="77">
        <v>118.0</v>
      </c>
      <c r="CP22" s="77">
        <v>20.0</v>
      </c>
      <c r="CQ22" s="77">
        <v>118.0</v>
      </c>
      <c r="CR22" s="77">
        <v>20.0</v>
      </c>
      <c r="CS22" s="77">
        <v>0.0</v>
      </c>
      <c r="CT22" s="77">
        <v>0.0</v>
      </c>
      <c r="CU22" s="77">
        <v>0.0</v>
      </c>
      <c r="CV22" s="77">
        <v>0.0</v>
      </c>
      <c r="CW22" s="77">
        <v>1.0</v>
      </c>
      <c r="CX22" s="77">
        <v>0.0</v>
      </c>
      <c r="CY22" s="77">
        <v>0.0</v>
      </c>
      <c r="CZ22" s="77">
        <v>1.0</v>
      </c>
      <c r="DA22" s="77">
        <v>0.0</v>
      </c>
      <c r="DB22" s="77">
        <v>0.0</v>
      </c>
      <c r="DC22" s="77">
        <v>0.0</v>
      </c>
      <c r="DD22" s="77">
        <v>0.0</v>
      </c>
      <c r="DE22" s="77">
        <v>1.0</v>
      </c>
      <c r="DF22" s="77">
        <v>0.0</v>
      </c>
      <c r="DG22" s="77">
        <v>0.0</v>
      </c>
      <c r="DH22" s="77">
        <v>0.0</v>
      </c>
      <c r="DI22" s="77">
        <v>0.0</v>
      </c>
      <c r="DJ22" s="77">
        <v>0.0</v>
      </c>
      <c r="DK22" s="77">
        <v>0.0</v>
      </c>
      <c r="DL22" s="77">
        <v>1.0</v>
      </c>
      <c r="DM22" s="77">
        <v>0.0</v>
      </c>
      <c r="DN22" s="77">
        <v>0.0</v>
      </c>
      <c r="DO22" s="77">
        <v>0.0</v>
      </c>
      <c r="DP22" s="77">
        <v>0.0</v>
      </c>
      <c r="DQ22" s="77">
        <v>0.0</v>
      </c>
      <c r="DR22" s="77">
        <v>0.0</v>
      </c>
      <c r="DS22" s="77">
        <v>0.0</v>
      </c>
      <c r="DT22" s="77">
        <v>0.0</v>
      </c>
      <c r="DU22" s="77">
        <v>0.0</v>
      </c>
      <c r="DV22" s="77">
        <v>0.0</v>
      </c>
      <c r="DW22" s="77">
        <v>0.0</v>
      </c>
      <c r="DX22" s="77">
        <v>0.0</v>
      </c>
      <c r="DY22" s="77">
        <v>0.0</v>
      </c>
      <c r="DZ22" s="77">
        <v>0.0</v>
      </c>
      <c r="EA22" s="77">
        <v>0.0</v>
      </c>
      <c r="EB22" s="77">
        <v>0.0</v>
      </c>
      <c r="EC22" s="77">
        <v>0.0</v>
      </c>
      <c r="ED22" s="77">
        <v>0.0</v>
      </c>
      <c r="EE22" s="77">
        <v>0.0</v>
      </c>
      <c r="EF22" s="77">
        <v>0.0</v>
      </c>
      <c r="EG22" s="79">
        <f t="shared" si="58"/>
        <v>20</v>
      </c>
      <c r="EH22" s="22"/>
      <c r="EI22" s="77"/>
    </row>
    <row r="23" ht="18.75" customHeight="1">
      <c r="A23" s="125"/>
      <c r="B23" s="126"/>
      <c r="C23" s="127"/>
      <c r="D23" s="127"/>
      <c r="E23" s="128"/>
      <c r="F23" s="128"/>
      <c r="G23" s="126"/>
      <c r="H23" s="126"/>
      <c r="I23" s="126"/>
      <c r="J23" s="126"/>
      <c r="K23" s="126"/>
      <c r="L23" s="126"/>
      <c r="M23" s="126"/>
      <c r="N23" s="126"/>
      <c r="O23" s="129"/>
      <c r="P23" s="129"/>
      <c r="Q23" s="130"/>
      <c r="R23" s="131"/>
      <c r="S23" s="72"/>
      <c r="T23" s="73"/>
      <c r="U23" s="132"/>
      <c r="V23" s="133"/>
      <c r="W23" s="132"/>
      <c r="X23" s="133"/>
      <c r="Y23" s="132"/>
      <c r="Z23" s="134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8"/>
      <c r="BP23" s="77"/>
      <c r="BQ23" s="77"/>
      <c r="BR23" s="77"/>
      <c r="BS23" s="79"/>
      <c r="BT23" s="77">
        <v>43.0</v>
      </c>
      <c r="BU23" s="77" t="s">
        <v>234</v>
      </c>
      <c r="BV23" s="77" t="s">
        <v>180</v>
      </c>
      <c r="BW23" s="77" t="s">
        <v>128</v>
      </c>
      <c r="BX23" s="77" t="s">
        <v>20</v>
      </c>
      <c r="BY23" s="77">
        <v>0.0</v>
      </c>
      <c r="BZ23" s="77">
        <v>0.0</v>
      </c>
      <c r="CA23" s="77">
        <v>0.0</v>
      </c>
      <c r="CB23" s="77">
        <v>32.0</v>
      </c>
      <c r="CC23" s="77">
        <v>28.0</v>
      </c>
      <c r="CD23" s="77">
        <v>27.0</v>
      </c>
      <c r="CE23" s="77">
        <v>0.0</v>
      </c>
      <c r="CF23" s="77">
        <v>0.0</v>
      </c>
      <c r="CG23" s="77">
        <v>0.0</v>
      </c>
      <c r="CH23" s="77">
        <v>0.0</v>
      </c>
      <c r="CI23" s="77">
        <v>87.0</v>
      </c>
      <c r="CJ23" s="77" t="s">
        <v>145</v>
      </c>
      <c r="CK23" s="77">
        <v>3.0</v>
      </c>
      <c r="CL23" s="77">
        <v>3.0</v>
      </c>
      <c r="CM23" s="77">
        <v>87.0</v>
      </c>
      <c r="CN23" s="77">
        <v>21.0</v>
      </c>
      <c r="CO23" s="77">
        <v>87.0</v>
      </c>
      <c r="CP23" s="77">
        <v>21.0</v>
      </c>
      <c r="CQ23" s="77">
        <v>87.0</v>
      </c>
      <c r="CR23" s="77">
        <v>21.0</v>
      </c>
      <c r="CS23" s="77">
        <v>0.0</v>
      </c>
      <c r="CT23" s="77">
        <v>0.0</v>
      </c>
      <c r="CU23" s="77">
        <v>0.0</v>
      </c>
      <c r="CV23" s="77">
        <v>0.0</v>
      </c>
      <c r="CW23" s="77">
        <v>0.0</v>
      </c>
      <c r="CX23" s="77">
        <v>0.0</v>
      </c>
      <c r="CY23" s="77">
        <v>0.0</v>
      </c>
      <c r="CZ23" s="77">
        <v>0.0</v>
      </c>
      <c r="DA23" s="77">
        <v>1.0</v>
      </c>
      <c r="DB23" s="77">
        <v>0.0</v>
      </c>
      <c r="DC23" s="77">
        <v>0.0</v>
      </c>
      <c r="DD23" s="77">
        <v>0.0</v>
      </c>
      <c r="DE23" s="77">
        <v>1.0</v>
      </c>
      <c r="DF23" s="77">
        <v>1.0</v>
      </c>
      <c r="DG23" s="77">
        <v>0.0</v>
      </c>
      <c r="DH23" s="77">
        <v>0.0</v>
      </c>
      <c r="DI23" s="77">
        <v>0.0</v>
      </c>
      <c r="DJ23" s="77">
        <v>0.0</v>
      </c>
      <c r="DK23" s="77">
        <v>0.0</v>
      </c>
      <c r="DL23" s="77">
        <v>0.0</v>
      </c>
      <c r="DM23" s="77">
        <v>0.0</v>
      </c>
      <c r="DN23" s="77">
        <v>0.0</v>
      </c>
      <c r="DO23" s="77">
        <v>0.0</v>
      </c>
      <c r="DP23" s="77">
        <v>0.0</v>
      </c>
      <c r="DQ23" s="77">
        <v>0.0</v>
      </c>
      <c r="DR23" s="77">
        <v>0.0</v>
      </c>
      <c r="DS23" s="77">
        <v>0.0</v>
      </c>
      <c r="DT23" s="77">
        <v>0.0</v>
      </c>
      <c r="DU23" s="77">
        <v>0.0</v>
      </c>
      <c r="DV23" s="77">
        <v>0.0</v>
      </c>
      <c r="DW23" s="77">
        <v>0.0</v>
      </c>
      <c r="DX23" s="77">
        <v>0.0</v>
      </c>
      <c r="DY23" s="77">
        <v>0.0</v>
      </c>
      <c r="DZ23" s="77">
        <v>0.0</v>
      </c>
      <c r="EA23" s="77">
        <v>0.0</v>
      </c>
      <c r="EB23" s="77">
        <v>0.0</v>
      </c>
      <c r="EC23" s="77">
        <v>0.0</v>
      </c>
      <c r="ED23" s="77">
        <v>0.0</v>
      </c>
      <c r="EE23" s="77">
        <v>0.0</v>
      </c>
      <c r="EF23" s="77">
        <v>0.0</v>
      </c>
      <c r="EG23" s="79">
        <f t="shared" si="58"/>
        <v>21</v>
      </c>
      <c r="EH23" s="22"/>
      <c r="EI23" s="77"/>
    </row>
    <row r="24" ht="18.75" customHeight="1">
      <c r="A24" s="135">
        <f t="shared" ref="A24:A26" si="59">IF(Q24&gt;0,VLOOKUP(B24,$BT$2:$EG$26,66,FALSE),"")</f>
        <v>21</v>
      </c>
      <c r="B24" s="126">
        <v>43.0</v>
      </c>
      <c r="C24" s="127" t="s">
        <v>234</v>
      </c>
      <c r="D24" s="127" t="s">
        <v>180</v>
      </c>
      <c r="E24" s="128" t="s">
        <v>128</v>
      </c>
      <c r="F24" s="128" t="s">
        <v>20</v>
      </c>
      <c r="G24" s="126">
        <v>0.0</v>
      </c>
      <c r="H24" s="126">
        <v>0.0</v>
      </c>
      <c r="I24" s="126">
        <v>0.0</v>
      </c>
      <c r="J24" s="126">
        <v>32.0</v>
      </c>
      <c r="K24" s="126">
        <v>28.0</v>
      </c>
      <c r="L24" s="126">
        <v>27.0</v>
      </c>
      <c r="M24" s="126">
        <v>0.0</v>
      </c>
      <c r="N24" s="126">
        <v>0.0</v>
      </c>
      <c r="O24" s="129">
        <f t="shared" ref="O24:O26" si="60">IF(S$28&gt;5,IFERROR(0-SMALL(G24:N24,2),""),"")</f>
        <v>0</v>
      </c>
      <c r="P24" s="129">
        <f t="shared" ref="P24:P26" si="61">IF(S$28&gt;3,IFERROR(0-SMALL(G24:N24,1),""),"")</f>
        <v>0</v>
      </c>
      <c r="Q24" s="130">
        <f t="shared" ref="Q24:Q26" si="62">IF(S$28&lt;4,SUM(G24:N24),IF(S$28&lt;6,SUM(G24:N24)+P24,SUM(G24:N24)+P24+O24))</f>
        <v>87</v>
      </c>
      <c r="R24" s="131" t="str">
        <f t="shared" ref="R24:R26" si="63">IF((COUNTIF(G24:M24,"&gt;0"))&gt;3,"NC-pokal"," ")</f>
        <v> </v>
      </c>
      <c r="S24" s="72">
        <f t="shared" ref="S24:S26" si="64">COUNTIF(G24:M24,"&gt;0")</f>
        <v>3</v>
      </c>
      <c r="T24" s="73">
        <f t="shared" ref="T24:T26" si="65">COUNTIF(G24:N24,"&gt;0")</f>
        <v>3</v>
      </c>
      <c r="U24" s="132">
        <f t="shared" ref="U24:U26" si="66">SUM(G24:N24)-SMALL(G24:N24,1)-SMALL(G24:N24,2)</f>
        <v>87</v>
      </c>
      <c r="V24" s="133">
        <f t="shared" ref="V24:V26" si="67">_xlfn.RANK.AVG(U24,U$3:U$26,FALSE)</f>
        <v>21</v>
      </c>
      <c r="W24" s="132">
        <f t="shared" ref="W24:W26" si="68">SUM(G24:N24)-SMALL(G24:N24,1)</f>
        <v>87</v>
      </c>
      <c r="X24" s="133">
        <f t="shared" ref="X24:X26" si="69">_xlfn.RANK.AVG(W24,W$3:W$26,FALSE)</f>
        <v>21</v>
      </c>
      <c r="Y24" s="132">
        <f t="shared" ref="Y24:Y26" si="70">SUM(G24:N24)</f>
        <v>87</v>
      </c>
      <c r="Z24" s="134">
        <f t="shared" ref="Z24:Z26" si="71">_xlfn.RANK.AVG(Y24,Y$3:Y$26,FALSE)</f>
        <v>21</v>
      </c>
      <c r="AA24" s="77">
        <f t="shared" ref="AA24:AA26" si="72">COUNTIF($G24:$N24,"41")</f>
        <v>0</v>
      </c>
      <c r="AB24" s="77">
        <f t="shared" ref="AB24:AB26" si="73">COUNTIF($G24:$N24,"39")</f>
        <v>0</v>
      </c>
      <c r="AC24" s="77">
        <f t="shared" ref="AC24:AC26" si="74">COUNTIF($G24:$N24,"38")</f>
        <v>0</v>
      </c>
      <c r="AD24" s="77">
        <f t="shared" ref="AD24:AD26" si="75">COUNTIF($G24:$N24,"37")</f>
        <v>0</v>
      </c>
      <c r="AE24" s="77">
        <f t="shared" ref="AE24:AE26" si="76">COUNTIF($G24:$N24,"36")</f>
        <v>0</v>
      </c>
      <c r="AF24" s="77">
        <f t="shared" ref="AF24:AF26" si="77">COUNTIF($G24:$N24,"35")</f>
        <v>0</v>
      </c>
      <c r="AG24" s="77">
        <f t="shared" ref="AG24:AG26" si="78">COUNTIF($G24:$N24,"34")</f>
        <v>0</v>
      </c>
      <c r="AH24" s="77">
        <f t="shared" ref="AH24:AH26" si="79">COUNTIF($G24:$N24,"33")</f>
        <v>0</v>
      </c>
      <c r="AI24" s="77">
        <f t="shared" ref="AI24:AI26" si="80">COUNTIF($G24:$N24,"32")</f>
        <v>1</v>
      </c>
      <c r="AJ24" s="77">
        <f t="shared" ref="AJ24:AJ26" si="81">COUNTIF($G24:$N24,"31")</f>
        <v>0</v>
      </c>
      <c r="AK24" s="77">
        <f t="shared" ref="AK24:AK26" si="82">COUNTIF($G24:$N24,"30")</f>
        <v>0</v>
      </c>
      <c r="AL24" s="77">
        <f t="shared" ref="AL24:AL26" si="83">COUNTIF($G24:$N24,"29")</f>
        <v>0</v>
      </c>
      <c r="AM24" s="77">
        <f t="shared" ref="AM24:AM26" si="84">COUNTIF($G24:$N24,"28")</f>
        <v>1</v>
      </c>
      <c r="AN24" s="77">
        <f t="shared" ref="AN24:AN26" si="85">COUNTIF($G24:$N24,"27")</f>
        <v>1</v>
      </c>
      <c r="AO24" s="77">
        <f t="shared" ref="AO24:AO26" si="86">COUNTIF($G24:$N24,"26")</f>
        <v>0</v>
      </c>
      <c r="AP24" s="77">
        <f t="shared" ref="AP24:AP26" si="87">COUNTIF($G24:$N24,"25")</f>
        <v>0</v>
      </c>
      <c r="AQ24" s="77">
        <f t="shared" ref="AQ24:AQ26" si="88">COUNTIF($G24:$N24,"24")</f>
        <v>0</v>
      </c>
      <c r="AR24" s="77">
        <f t="shared" ref="AR24:AR26" si="89">COUNTIF($G24:$N24,"23")</f>
        <v>0</v>
      </c>
      <c r="AS24" s="77">
        <f t="shared" ref="AS24:AS26" si="90">COUNTIF($G24:$N24,"22")</f>
        <v>0</v>
      </c>
      <c r="AT24" s="77">
        <f t="shared" ref="AT24:AT26" si="91">COUNTIF($G24:$N24,"21")</f>
        <v>0</v>
      </c>
      <c r="AU24" s="77">
        <f t="shared" ref="AU24:AU26" si="92">COUNTIF($G24:$N24,"20")</f>
        <v>0</v>
      </c>
      <c r="AV24" s="77">
        <f t="shared" ref="AV24:AV26" si="93">COUNTIF($G24:$N24,"19")</f>
        <v>0</v>
      </c>
      <c r="AW24" s="77">
        <f t="shared" ref="AW24:AW26" si="94">COUNTIF($G24:$N24,"18")</f>
        <v>0</v>
      </c>
      <c r="AX24" s="77">
        <f t="shared" ref="AX24:AX26" si="95">COUNTIF($G24:$N24,"17")</f>
        <v>0</v>
      </c>
      <c r="AY24" s="77">
        <f t="shared" ref="AY24:AY26" si="96">COUNTIF($G24:$N24,"16")</f>
        <v>0</v>
      </c>
      <c r="AZ24" s="77">
        <f t="shared" ref="AZ24:AZ26" si="97">COUNTIF($G24:$N24,"15")</f>
        <v>0</v>
      </c>
      <c r="BA24" s="77">
        <f t="shared" ref="BA24:BA26" si="98">COUNTIF($G24:$N24,"14")</f>
        <v>0</v>
      </c>
      <c r="BB24" s="77">
        <f t="shared" ref="BB24:BB26" si="99">COUNTIF($G24:$N24,"13")</f>
        <v>0</v>
      </c>
      <c r="BC24" s="77">
        <f t="shared" ref="BC24:BC26" si="100">COUNTIF($G24:$N24,"12")</f>
        <v>0</v>
      </c>
      <c r="BD24" s="77">
        <f t="shared" ref="BD24:BD26" si="101">COUNTIF($G24:$N24,"11")</f>
        <v>0</v>
      </c>
      <c r="BE24" s="77">
        <f t="shared" ref="BE24:BE26" si="102">COUNTIF($G24:$N24,"10")</f>
        <v>0</v>
      </c>
      <c r="BF24" s="77">
        <f t="shared" ref="BF24:BF26" si="103">COUNTIF($G24:$N24,"9")</f>
        <v>0</v>
      </c>
      <c r="BG24" s="77">
        <f t="shared" ref="BG24:BG26" si="104">COUNTIF($G24:$N24,"8")</f>
        <v>0</v>
      </c>
      <c r="BH24" s="77">
        <f t="shared" ref="BH24:BH26" si="105">COUNTIF($G24:$N24,"7")</f>
        <v>0</v>
      </c>
      <c r="BI24" s="77">
        <f t="shared" ref="BI24:BI26" si="106">COUNTIF($G24:$N24,"6")</f>
        <v>0</v>
      </c>
      <c r="BJ24" s="77">
        <f t="shared" ref="BJ24:BJ26" si="107">COUNTIF($G24:$N24,"5")</f>
        <v>0</v>
      </c>
      <c r="BK24" s="77">
        <f t="shared" ref="BK24:BK26" si="108">COUNTIF($G24:$N24,"4")</f>
        <v>0</v>
      </c>
      <c r="BL24" s="77">
        <f t="shared" ref="BL24:BL26" si="109">COUNTIF($G24:$N24,"3")</f>
        <v>0</v>
      </c>
      <c r="BM24" s="77">
        <f t="shared" ref="BM24:BM26" si="110">COUNTIF($G24:$N24,"2")</f>
        <v>0</v>
      </c>
      <c r="BN24" s="77">
        <f t="shared" ref="BN24:BN26" si="111">COUNTIF($G24:$N24,"1")</f>
        <v>0</v>
      </c>
      <c r="BO24" s="78">
        <f t="shared" ref="BO24:BO26" si="112">COUNTIF($G24:$N24,"NOLL")</f>
        <v>0</v>
      </c>
      <c r="BP24" s="77"/>
      <c r="BQ24" s="77" t="str">
        <f t="shared" ref="BQ24:BQ26" si="113">IF(COUNTIF(G24:M24,"&gt;0")+COUNTIF(G24:M24,"x")&gt;3,"x","")</f>
        <v/>
      </c>
      <c r="BR24" s="77" t="str">
        <f t="shared" ref="BR24:BR26" si="114">IF(COUNTIF(G24:L24,"&gt;0")&gt;2,"x","")</f>
        <v>x</v>
      </c>
      <c r="BS24" s="79">
        <f t="shared" ref="BS24:BS26" si="115">ROW()-2</f>
        <v>22</v>
      </c>
      <c r="BT24" s="77">
        <v>81.0</v>
      </c>
      <c r="BU24" s="77" t="s">
        <v>223</v>
      </c>
      <c r="BV24" s="77" t="s">
        <v>235</v>
      </c>
      <c r="BW24" s="77" t="s">
        <v>128</v>
      </c>
      <c r="BX24" s="77" t="s">
        <v>20</v>
      </c>
      <c r="BY24" s="77">
        <v>0.0</v>
      </c>
      <c r="BZ24" s="77">
        <v>0.0</v>
      </c>
      <c r="CA24" s="77">
        <v>0.0</v>
      </c>
      <c r="CB24" s="77">
        <v>22.0</v>
      </c>
      <c r="CC24" s="77">
        <v>21.0</v>
      </c>
      <c r="CD24" s="77">
        <v>21.0</v>
      </c>
      <c r="CE24" s="77">
        <v>0.0</v>
      </c>
      <c r="CF24" s="77">
        <v>0.0</v>
      </c>
      <c r="CG24" s="77">
        <v>0.0</v>
      </c>
      <c r="CH24" s="77">
        <v>0.0</v>
      </c>
      <c r="CI24" s="77">
        <v>64.0</v>
      </c>
      <c r="CJ24" s="77" t="s">
        <v>145</v>
      </c>
      <c r="CK24" s="77">
        <v>3.0</v>
      </c>
      <c r="CL24" s="77">
        <v>3.0</v>
      </c>
      <c r="CM24" s="77">
        <v>64.0</v>
      </c>
      <c r="CN24" s="77">
        <v>22.0</v>
      </c>
      <c r="CO24" s="77">
        <v>64.0</v>
      </c>
      <c r="CP24" s="77">
        <v>22.0</v>
      </c>
      <c r="CQ24" s="77">
        <v>64.0</v>
      </c>
      <c r="CR24" s="77">
        <v>22.0</v>
      </c>
      <c r="CS24" s="77">
        <v>0.0</v>
      </c>
      <c r="CT24" s="77">
        <v>0.0</v>
      </c>
      <c r="CU24" s="77">
        <v>0.0</v>
      </c>
      <c r="CV24" s="77">
        <v>0.0</v>
      </c>
      <c r="CW24" s="77">
        <v>0.0</v>
      </c>
      <c r="CX24" s="77">
        <v>0.0</v>
      </c>
      <c r="CY24" s="77">
        <v>0.0</v>
      </c>
      <c r="CZ24" s="77">
        <v>0.0</v>
      </c>
      <c r="DA24" s="77">
        <v>0.0</v>
      </c>
      <c r="DB24" s="77">
        <v>0.0</v>
      </c>
      <c r="DC24" s="77">
        <v>0.0</v>
      </c>
      <c r="DD24" s="77">
        <v>0.0</v>
      </c>
      <c r="DE24" s="77">
        <v>0.0</v>
      </c>
      <c r="DF24" s="77">
        <v>0.0</v>
      </c>
      <c r="DG24" s="77">
        <v>0.0</v>
      </c>
      <c r="DH24" s="77">
        <v>0.0</v>
      </c>
      <c r="DI24" s="77">
        <v>0.0</v>
      </c>
      <c r="DJ24" s="77">
        <v>0.0</v>
      </c>
      <c r="DK24" s="77">
        <v>1.0</v>
      </c>
      <c r="DL24" s="77">
        <v>2.0</v>
      </c>
      <c r="DM24" s="77">
        <v>0.0</v>
      </c>
      <c r="DN24" s="77">
        <v>0.0</v>
      </c>
      <c r="DO24" s="77">
        <v>0.0</v>
      </c>
      <c r="DP24" s="77">
        <v>0.0</v>
      </c>
      <c r="DQ24" s="77">
        <v>0.0</v>
      </c>
      <c r="DR24" s="77">
        <v>0.0</v>
      </c>
      <c r="DS24" s="77">
        <v>0.0</v>
      </c>
      <c r="DT24" s="77">
        <v>0.0</v>
      </c>
      <c r="DU24" s="77">
        <v>0.0</v>
      </c>
      <c r="DV24" s="77">
        <v>0.0</v>
      </c>
      <c r="DW24" s="77">
        <v>0.0</v>
      </c>
      <c r="DX24" s="77">
        <v>0.0</v>
      </c>
      <c r="DY24" s="77">
        <v>0.0</v>
      </c>
      <c r="DZ24" s="77">
        <v>0.0</v>
      </c>
      <c r="EA24" s="77">
        <v>0.0</v>
      </c>
      <c r="EB24" s="77">
        <v>0.0</v>
      </c>
      <c r="EC24" s="77">
        <v>0.0</v>
      </c>
      <c r="ED24" s="77">
        <v>0.0</v>
      </c>
      <c r="EE24" s="77">
        <v>0.0</v>
      </c>
      <c r="EF24" s="77">
        <v>0.0</v>
      </c>
      <c r="EG24" s="79">
        <f t="shared" si="58"/>
        <v>22</v>
      </c>
      <c r="EH24" s="22"/>
      <c r="EI24" s="77"/>
    </row>
    <row r="25" ht="18.75" customHeight="1">
      <c r="A25" s="135">
        <f t="shared" si="59"/>
        <v>22</v>
      </c>
      <c r="B25" s="126">
        <v>81.0</v>
      </c>
      <c r="C25" s="127" t="s">
        <v>223</v>
      </c>
      <c r="D25" s="127" t="s">
        <v>235</v>
      </c>
      <c r="E25" s="128" t="s">
        <v>128</v>
      </c>
      <c r="F25" s="128" t="s">
        <v>20</v>
      </c>
      <c r="G25" s="126">
        <v>0.0</v>
      </c>
      <c r="H25" s="126">
        <v>0.0</v>
      </c>
      <c r="I25" s="126">
        <v>0.0</v>
      </c>
      <c r="J25" s="126">
        <v>22.0</v>
      </c>
      <c r="K25" s="126">
        <v>21.0</v>
      </c>
      <c r="L25" s="126">
        <v>21.0</v>
      </c>
      <c r="M25" s="126">
        <v>0.0</v>
      </c>
      <c r="N25" s="126">
        <v>0.0</v>
      </c>
      <c r="O25" s="129">
        <f t="shared" si="60"/>
        <v>0</v>
      </c>
      <c r="P25" s="129">
        <f t="shared" si="61"/>
        <v>0</v>
      </c>
      <c r="Q25" s="130">
        <f t="shared" si="62"/>
        <v>64</v>
      </c>
      <c r="R25" s="131" t="str">
        <f t="shared" si="63"/>
        <v> </v>
      </c>
      <c r="S25" s="72">
        <f t="shared" si="64"/>
        <v>3</v>
      </c>
      <c r="T25" s="73">
        <f t="shared" si="65"/>
        <v>3</v>
      </c>
      <c r="U25" s="132">
        <f t="shared" si="66"/>
        <v>64</v>
      </c>
      <c r="V25" s="133">
        <f t="shared" si="67"/>
        <v>22</v>
      </c>
      <c r="W25" s="132">
        <f t="shared" si="68"/>
        <v>64</v>
      </c>
      <c r="X25" s="133">
        <f t="shared" si="69"/>
        <v>22</v>
      </c>
      <c r="Y25" s="132">
        <f t="shared" si="70"/>
        <v>64</v>
      </c>
      <c r="Z25" s="134">
        <f t="shared" si="71"/>
        <v>22</v>
      </c>
      <c r="AA25" s="77">
        <f t="shared" si="72"/>
        <v>0</v>
      </c>
      <c r="AB25" s="77">
        <f t="shared" si="73"/>
        <v>0</v>
      </c>
      <c r="AC25" s="77">
        <f t="shared" si="74"/>
        <v>0</v>
      </c>
      <c r="AD25" s="77">
        <f t="shared" si="75"/>
        <v>0</v>
      </c>
      <c r="AE25" s="77">
        <f t="shared" si="76"/>
        <v>0</v>
      </c>
      <c r="AF25" s="77">
        <f t="shared" si="77"/>
        <v>0</v>
      </c>
      <c r="AG25" s="77">
        <f t="shared" si="78"/>
        <v>0</v>
      </c>
      <c r="AH25" s="77">
        <f t="shared" si="79"/>
        <v>0</v>
      </c>
      <c r="AI25" s="77">
        <f t="shared" si="80"/>
        <v>0</v>
      </c>
      <c r="AJ25" s="77">
        <f t="shared" si="81"/>
        <v>0</v>
      </c>
      <c r="AK25" s="77">
        <f t="shared" si="82"/>
        <v>0</v>
      </c>
      <c r="AL25" s="77">
        <f t="shared" si="83"/>
        <v>0</v>
      </c>
      <c r="AM25" s="77">
        <f t="shared" si="84"/>
        <v>0</v>
      </c>
      <c r="AN25" s="77">
        <f t="shared" si="85"/>
        <v>0</v>
      </c>
      <c r="AO25" s="77">
        <f t="shared" si="86"/>
        <v>0</v>
      </c>
      <c r="AP25" s="77">
        <f t="shared" si="87"/>
        <v>0</v>
      </c>
      <c r="AQ25" s="77">
        <f t="shared" si="88"/>
        <v>0</v>
      </c>
      <c r="AR25" s="77">
        <f t="shared" si="89"/>
        <v>0</v>
      </c>
      <c r="AS25" s="77">
        <f t="shared" si="90"/>
        <v>1</v>
      </c>
      <c r="AT25" s="77">
        <f t="shared" si="91"/>
        <v>2</v>
      </c>
      <c r="AU25" s="77">
        <f t="shared" si="92"/>
        <v>0</v>
      </c>
      <c r="AV25" s="77">
        <f t="shared" si="93"/>
        <v>0</v>
      </c>
      <c r="AW25" s="77">
        <f t="shared" si="94"/>
        <v>0</v>
      </c>
      <c r="AX25" s="77">
        <f t="shared" si="95"/>
        <v>0</v>
      </c>
      <c r="AY25" s="77">
        <f t="shared" si="96"/>
        <v>0</v>
      </c>
      <c r="AZ25" s="77">
        <f t="shared" si="97"/>
        <v>0</v>
      </c>
      <c r="BA25" s="77">
        <f t="shared" si="98"/>
        <v>0</v>
      </c>
      <c r="BB25" s="77">
        <f t="shared" si="99"/>
        <v>0</v>
      </c>
      <c r="BC25" s="77">
        <f t="shared" si="100"/>
        <v>0</v>
      </c>
      <c r="BD25" s="77">
        <f t="shared" si="101"/>
        <v>0</v>
      </c>
      <c r="BE25" s="77">
        <f t="shared" si="102"/>
        <v>0</v>
      </c>
      <c r="BF25" s="77">
        <f t="shared" si="103"/>
        <v>0</v>
      </c>
      <c r="BG25" s="77">
        <f t="shared" si="104"/>
        <v>0</v>
      </c>
      <c r="BH25" s="77">
        <f t="shared" si="105"/>
        <v>0</v>
      </c>
      <c r="BI25" s="77">
        <f t="shared" si="106"/>
        <v>0</v>
      </c>
      <c r="BJ25" s="77">
        <f t="shared" si="107"/>
        <v>0</v>
      </c>
      <c r="BK25" s="77">
        <f t="shared" si="108"/>
        <v>0</v>
      </c>
      <c r="BL25" s="77">
        <f t="shared" si="109"/>
        <v>0</v>
      </c>
      <c r="BM25" s="77">
        <f t="shared" si="110"/>
        <v>0</v>
      </c>
      <c r="BN25" s="77">
        <f t="shared" si="111"/>
        <v>0</v>
      </c>
      <c r="BO25" s="78">
        <f t="shared" si="112"/>
        <v>0</v>
      </c>
      <c r="BP25" s="77"/>
      <c r="BQ25" s="77" t="str">
        <f t="shared" si="113"/>
        <v/>
      </c>
      <c r="BR25" s="77" t="str">
        <f t="shared" si="114"/>
        <v>x</v>
      </c>
      <c r="BS25" s="79">
        <f t="shared" si="115"/>
        <v>23</v>
      </c>
      <c r="BT25" s="77">
        <v>84.0</v>
      </c>
      <c r="BU25" s="77" t="s">
        <v>113</v>
      </c>
      <c r="BV25" s="77" t="s">
        <v>236</v>
      </c>
      <c r="BW25" s="77" t="s">
        <v>19</v>
      </c>
      <c r="BX25" s="77" t="s">
        <v>20</v>
      </c>
      <c r="BY25" s="77">
        <v>0.0</v>
      </c>
      <c r="BZ25" s="77">
        <v>0.0</v>
      </c>
      <c r="CA25" s="77">
        <v>0.0</v>
      </c>
      <c r="CB25" s="77">
        <v>0.0</v>
      </c>
      <c r="CC25" s="77">
        <v>27.0</v>
      </c>
      <c r="CD25" s="77">
        <v>31.0</v>
      </c>
      <c r="CE25" s="77">
        <v>0.0</v>
      </c>
      <c r="CF25" s="77">
        <v>0.0</v>
      </c>
      <c r="CG25" s="77">
        <v>0.0</v>
      </c>
      <c r="CH25" s="77">
        <v>0.0</v>
      </c>
      <c r="CI25" s="77">
        <v>58.0</v>
      </c>
      <c r="CJ25" s="77" t="s">
        <v>145</v>
      </c>
      <c r="CK25" s="77">
        <v>2.0</v>
      </c>
      <c r="CL25" s="77">
        <v>2.0</v>
      </c>
      <c r="CM25" s="77">
        <v>58.0</v>
      </c>
      <c r="CN25" s="77">
        <v>23.0</v>
      </c>
      <c r="CO25" s="77">
        <v>58.0</v>
      </c>
      <c r="CP25" s="77">
        <v>23.0</v>
      </c>
      <c r="CQ25" s="77">
        <v>58.0</v>
      </c>
      <c r="CR25" s="77">
        <v>23.0</v>
      </c>
      <c r="CS25" s="77">
        <v>0.0</v>
      </c>
      <c r="CT25" s="77">
        <v>0.0</v>
      </c>
      <c r="CU25" s="77">
        <v>0.0</v>
      </c>
      <c r="CV25" s="77">
        <v>0.0</v>
      </c>
      <c r="CW25" s="77">
        <v>0.0</v>
      </c>
      <c r="CX25" s="77">
        <v>0.0</v>
      </c>
      <c r="CY25" s="77">
        <v>0.0</v>
      </c>
      <c r="CZ25" s="77">
        <v>0.0</v>
      </c>
      <c r="DA25" s="77">
        <v>0.0</v>
      </c>
      <c r="DB25" s="77">
        <v>1.0</v>
      </c>
      <c r="DC25" s="77">
        <v>0.0</v>
      </c>
      <c r="DD25" s="77">
        <v>0.0</v>
      </c>
      <c r="DE25" s="77">
        <v>0.0</v>
      </c>
      <c r="DF25" s="77">
        <v>1.0</v>
      </c>
      <c r="DG25" s="77">
        <v>0.0</v>
      </c>
      <c r="DH25" s="77">
        <v>0.0</v>
      </c>
      <c r="DI25" s="77">
        <v>0.0</v>
      </c>
      <c r="DJ25" s="77">
        <v>0.0</v>
      </c>
      <c r="DK25" s="77">
        <v>0.0</v>
      </c>
      <c r="DL25" s="77">
        <v>0.0</v>
      </c>
      <c r="DM25" s="77">
        <v>0.0</v>
      </c>
      <c r="DN25" s="77">
        <v>0.0</v>
      </c>
      <c r="DO25" s="77">
        <v>0.0</v>
      </c>
      <c r="DP25" s="77">
        <v>0.0</v>
      </c>
      <c r="DQ25" s="77">
        <v>0.0</v>
      </c>
      <c r="DR25" s="77">
        <v>0.0</v>
      </c>
      <c r="DS25" s="77">
        <v>0.0</v>
      </c>
      <c r="DT25" s="77">
        <v>0.0</v>
      </c>
      <c r="DU25" s="77">
        <v>0.0</v>
      </c>
      <c r="DV25" s="77">
        <v>0.0</v>
      </c>
      <c r="DW25" s="77">
        <v>0.0</v>
      </c>
      <c r="DX25" s="77">
        <v>0.0</v>
      </c>
      <c r="DY25" s="77">
        <v>0.0</v>
      </c>
      <c r="DZ25" s="77">
        <v>0.0</v>
      </c>
      <c r="EA25" s="77">
        <v>0.0</v>
      </c>
      <c r="EB25" s="77">
        <v>0.0</v>
      </c>
      <c r="EC25" s="77">
        <v>0.0</v>
      </c>
      <c r="ED25" s="77">
        <v>0.0</v>
      </c>
      <c r="EE25" s="77">
        <v>0.0</v>
      </c>
      <c r="EF25" s="77">
        <v>0.0</v>
      </c>
      <c r="EG25" s="79">
        <f t="shared" si="58"/>
        <v>23</v>
      </c>
      <c r="EH25" s="22"/>
      <c r="EI25" s="77"/>
    </row>
    <row r="26" ht="18.75" customHeight="1">
      <c r="A26" s="135">
        <f t="shared" si="59"/>
        <v>23</v>
      </c>
      <c r="B26" s="126">
        <v>84.0</v>
      </c>
      <c r="C26" s="127" t="s">
        <v>113</v>
      </c>
      <c r="D26" s="127" t="s">
        <v>236</v>
      </c>
      <c r="E26" s="128" t="s">
        <v>19</v>
      </c>
      <c r="F26" s="128" t="s">
        <v>20</v>
      </c>
      <c r="G26" s="126">
        <v>0.0</v>
      </c>
      <c r="H26" s="126">
        <v>0.0</v>
      </c>
      <c r="I26" s="126">
        <v>0.0</v>
      </c>
      <c r="J26" s="126">
        <v>0.0</v>
      </c>
      <c r="K26" s="126">
        <v>27.0</v>
      </c>
      <c r="L26" s="126">
        <v>31.0</v>
      </c>
      <c r="M26" s="126">
        <v>0.0</v>
      </c>
      <c r="N26" s="126">
        <v>0.0</v>
      </c>
      <c r="O26" s="129">
        <f t="shared" si="60"/>
        <v>0</v>
      </c>
      <c r="P26" s="129">
        <f t="shared" si="61"/>
        <v>0</v>
      </c>
      <c r="Q26" s="130">
        <f t="shared" si="62"/>
        <v>58</v>
      </c>
      <c r="R26" s="131" t="str">
        <f t="shared" si="63"/>
        <v> </v>
      </c>
      <c r="S26" s="72">
        <f t="shared" si="64"/>
        <v>2</v>
      </c>
      <c r="T26" s="73">
        <f t="shared" si="65"/>
        <v>2</v>
      </c>
      <c r="U26" s="132">
        <f t="shared" si="66"/>
        <v>58</v>
      </c>
      <c r="V26" s="133">
        <f t="shared" si="67"/>
        <v>23</v>
      </c>
      <c r="W26" s="132">
        <f t="shared" si="68"/>
        <v>58</v>
      </c>
      <c r="X26" s="133">
        <f t="shared" si="69"/>
        <v>23</v>
      </c>
      <c r="Y26" s="132">
        <f t="shared" si="70"/>
        <v>58</v>
      </c>
      <c r="Z26" s="134">
        <f t="shared" si="71"/>
        <v>23</v>
      </c>
      <c r="AA26" s="77">
        <f t="shared" si="72"/>
        <v>0</v>
      </c>
      <c r="AB26" s="77">
        <f t="shared" si="73"/>
        <v>0</v>
      </c>
      <c r="AC26" s="77">
        <f t="shared" si="74"/>
        <v>0</v>
      </c>
      <c r="AD26" s="77">
        <f t="shared" si="75"/>
        <v>0</v>
      </c>
      <c r="AE26" s="77">
        <f t="shared" si="76"/>
        <v>0</v>
      </c>
      <c r="AF26" s="77">
        <f t="shared" si="77"/>
        <v>0</v>
      </c>
      <c r="AG26" s="77">
        <f t="shared" si="78"/>
        <v>0</v>
      </c>
      <c r="AH26" s="77">
        <f t="shared" si="79"/>
        <v>0</v>
      </c>
      <c r="AI26" s="77">
        <f t="shared" si="80"/>
        <v>0</v>
      </c>
      <c r="AJ26" s="77">
        <f t="shared" si="81"/>
        <v>1</v>
      </c>
      <c r="AK26" s="77">
        <f t="shared" si="82"/>
        <v>0</v>
      </c>
      <c r="AL26" s="77">
        <f t="shared" si="83"/>
        <v>0</v>
      </c>
      <c r="AM26" s="77">
        <f t="shared" si="84"/>
        <v>0</v>
      </c>
      <c r="AN26" s="77">
        <f t="shared" si="85"/>
        <v>1</v>
      </c>
      <c r="AO26" s="77">
        <f t="shared" si="86"/>
        <v>0</v>
      </c>
      <c r="AP26" s="77">
        <f t="shared" si="87"/>
        <v>0</v>
      </c>
      <c r="AQ26" s="77">
        <f t="shared" si="88"/>
        <v>0</v>
      </c>
      <c r="AR26" s="77">
        <f t="shared" si="89"/>
        <v>0</v>
      </c>
      <c r="AS26" s="77">
        <f t="shared" si="90"/>
        <v>0</v>
      </c>
      <c r="AT26" s="77">
        <f t="shared" si="91"/>
        <v>0</v>
      </c>
      <c r="AU26" s="77">
        <f t="shared" si="92"/>
        <v>0</v>
      </c>
      <c r="AV26" s="77">
        <f t="shared" si="93"/>
        <v>0</v>
      </c>
      <c r="AW26" s="77">
        <f t="shared" si="94"/>
        <v>0</v>
      </c>
      <c r="AX26" s="77">
        <f t="shared" si="95"/>
        <v>0</v>
      </c>
      <c r="AY26" s="77">
        <f t="shared" si="96"/>
        <v>0</v>
      </c>
      <c r="AZ26" s="77">
        <f t="shared" si="97"/>
        <v>0</v>
      </c>
      <c r="BA26" s="77">
        <f t="shared" si="98"/>
        <v>0</v>
      </c>
      <c r="BB26" s="77">
        <f t="shared" si="99"/>
        <v>0</v>
      </c>
      <c r="BC26" s="77">
        <f t="shared" si="100"/>
        <v>0</v>
      </c>
      <c r="BD26" s="77">
        <f t="shared" si="101"/>
        <v>0</v>
      </c>
      <c r="BE26" s="77">
        <f t="shared" si="102"/>
        <v>0</v>
      </c>
      <c r="BF26" s="77">
        <f t="shared" si="103"/>
        <v>0</v>
      </c>
      <c r="BG26" s="77">
        <f t="shared" si="104"/>
        <v>0</v>
      </c>
      <c r="BH26" s="77">
        <f t="shared" si="105"/>
        <v>0</v>
      </c>
      <c r="BI26" s="77">
        <f t="shared" si="106"/>
        <v>0</v>
      </c>
      <c r="BJ26" s="77">
        <f t="shared" si="107"/>
        <v>0</v>
      </c>
      <c r="BK26" s="77">
        <f t="shared" si="108"/>
        <v>0</v>
      </c>
      <c r="BL26" s="77">
        <f t="shared" si="109"/>
        <v>0</v>
      </c>
      <c r="BM26" s="77">
        <f t="shared" si="110"/>
        <v>0</v>
      </c>
      <c r="BN26" s="77">
        <f t="shared" si="111"/>
        <v>0</v>
      </c>
      <c r="BO26" s="78">
        <f t="shared" si="112"/>
        <v>0</v>
      </c>
      <c r="BP26" s="77"/>
      <c r="BQ26" s="77" t="str">
        <f t="shared" si="113"/>
        <v/>
      </c>
      <c r="BR26" s="77" t="str">
        <f t="shared" si="114"/>
        <v/>
      </c>
      <c r="BS26" s="79">
        <f t="shared" si="115"/>
        <v>24</v>
      </c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9">
        <f t="shared" si="58"/>
        <v>24</v>
      </c>
      <c r="EH26" s="22"/>
      <c r="EI26" s="77"/>
    </row>
    <row r="27">
      <c r="A27" s="81"/>
      <c r="B27" s="82"/>
      <c r="C27" s="81"/>
      <c r="D27" s="81"/>
      <c r="E27" s="83"/>
      <c r="F27" s="83"/>
      <c r="G27" s="82"/>
      <c r="H27" s="82"/>
      <c r="I27" s="82"/>
      <c r="J27" s="82"/>
      <c r="K27" s="82"/>
      <c r="L27" s="136"/>
      <c r="M27" s="82"/>
      <c r="N27" s="82"/>
      <c r="O27" s="84"/>
      <c r="P27" s="84"/>
      <c r="Q27" s="85"/>
      <c r="R27" s="86"/>
      <c r="S27" s="87"/>
      <c r="T27" s="87"/>
      <c r="U27" s="88"/>
      <c r="V27" s="89"/>
      <c r="W27" s="88"/>
      <c r="X27" s="89"/>
      <c r="Y27" s="88"/>
      <c r="Z27" s="90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</row>
    <row r="28">
      <c r="A28" s="118" t="s">
        <v>53</v>
      </c>
      <c r="C28" s="119"/>
      <c r="D28" s="119"/>
      <c r="E28" s="23"/>
      <c r="F28" s="23"/>
      <c r="G28" s="120">
        <f t="shared" ref="G28:L28" si="116">IF(COUNTIF(G3:G26,"&gt;0")&gt;0,COUNTIF(G3:G26,"&gt;0")," ")</f>
        <v>17</v>
      </c>
      <c r="H28" s="120">
        <f t="shared" si="116"/>
        <v>17</v>
      </c>
      <c r="I28" s="120">
        <f t="shared" si="116"/>
        <v>14</v>
      </c>
      <c r="J28" s="120">
        <f t="shared" si="116"/>
        <v>21</v>
      </c>
      <c r="K28" s="120">
        <f t="shared" si="116"/>
        <v>22</v>
      </c>
      <c r="L28" s="120">
        <f t="shared" si="116"/>
        <v>22</v>
      </c>
      <c r="M28" s="120"/>
      <c r="N28" s="120">
        <f>IF(COUNTIF(N3:N26,"&gt;0")&gt;0,COUNTIF(N3:N26,"&gt;0")," ")</f>
        <v>19</v>
      </c>
      <c r="O28" s="23"/>
      <c r="P28" s="23"/>
      <c r="Q28" s="8"/>
      <c r="R28" s="121">
        <f>COUNTIF(R3:R26,"NC-pokal")</f>
        <v>20</v>
      </c>
      <c r="S28" s="120">
        <f>COUNTIF(G28:N28,"&gt;0")</f>
        <v>7</v>
      </c>
      <c r="T28" s="120"/>
      <c r="U28" s="23"/>
      <c r="V28" s="23"/>
      <c r="W28" s="23"/>
      <c r="X28" s="23"/>
      <c r="Y28" s="23"/>
      <c r="Z28" s="12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123">
        <f t="shared" ref="BQ28:BR28" si="117">COUNTIF(BQ3:BQ26,"x")</f>
        <v>20</v>
      </c>
      <c r="BR28" s="123">
        <f t="shared" si="117"/>
        <v>22</v>
      </c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</row>
    <row r="29" ht="18.75" customHeight="1">
      <c r="A29" s="68" t="s">
        <v>237</v>
      </c>
      <c r="B29" s="19"/>
      <c r="C29" s="18"/>
      <c r="D29" s="18"/>
      <c r="E29" s="69"/>
      <c r="F29" s="69"/>
      <c r="G29" s="19"/>
      <c r="H29" s="19"/>
      <c r="I29" s="19"/>
      <c r="J29" s="19"/>
      <c r="K29" s="19"/>
      <c r="L29" s="19"/>
      <c r="M29" s="19"/>
      <c r="N29" s="19"/>
      <c r="O29" s="23"/>
      <c r="P29" s="23"/>
      <c r="Q29" s="8"/>
      <c r="R29" s="21"/>
      <c r="S29" s="73"/>
      <c r="T29" s="73"/>
      <c r="U29" s="137"/>
      <c r="V29" s="138"/>
      <c r="W29" s="137"/>
      <c r="X29" s="138"/>
      <c r="Y29" s="137"/>
      <c r="Z29" s="139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8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</row>
    <row r="30" ht="18.75" customHeight="1">
      <c r="A30" s="68"/>
      <c r="B30" s="19">
        <v>98.0</v>
      </c>
      <c r="C30" s="18" t="s">
        <v>238</v>
      </c>
      <c r="D30" s="18" t="s">
        <v>52</v>
      </c>
      <c r="E30" s="69" t="s">
        <v>239</v>
      </c>
      <c r="F30" s="69" t="s">
        <v>20</v>
      </c>
      <c r="G30" s="19" t="s">
        <v>240</v>
      </c>
      <c r="H30" s="19" t="s">
        <v>241</v>
      </c>
      <c r="I30" s="19">
        <v>0.0</v>
      </c>
      <c r="J30" s="19">
        <v>0.0</v>
      </c>
      <c r="K30" s="19">
        <v>0.0</v>
      </c>
      <c r="L30" s="19">
        <v>0.0</v>
      </c>
      <c r="M30" s="19">
        <v>0.0</v>
      </c>
      <c r="N30" s="19">
        <v>0.0</v>
      </c>
      <c r="O30" s="23"/>
      <c r="P30" s="23"/>
      <c r="Q30" s="8"/>
      <c r="R30" s="21"/>
      <c r="S30" s="73"/>
      <c r="T30" s="73"/>
      <c r="U30" s="137" t="str">
        <f>IF(T30&gt;2,SUM(G30:N30)-SMALL(G30:N30,1)-SMALL(G30:N30,2)," ")</f>
        <v> </v>
      </c>
      <c r="V30" s="138" t="str">
        <f>IF(T30&gt;2,RANK(U30,U$4:U$30,FALSE)," ")</f>
        <v> </v>
      </c>
      <c r="W30" s="137" t="str">
        <f>IF(T30&gt;1,SUM(G30:N30)-SMALL(G30:N30,1)," ")</f>
        <v> </v>
      </c>
      <c r="X30" s="138" t="str">
        <f>IF(T30&gt;1,RANK(W30,W$4:W$30,FALSE)," ")</f>
        <v> </v>
      </c>
      <c r="Y30" s="137">
        <f>SUM(G30:N30)</f>
        <v>0</v>
      </c>
      <c r="Z30" s="139" t="str">
        <f>IF(T30&gt;0,RANK(Y30,Y$4:Y$30,FALSE)," ")</f>
        <v> </v>
      </c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8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</row>
  </sheetData>
  <conditionalFormatting sqref="G3:N30">
    <cfRule type="cellIs" dxfId="0" priority="1" operator="equal">
      <formula>"NOLL"</formula>
    </cfRule>
  </conditionalFormatting>
  <conditionalFormatting sqref="G3:N30">
    <cfRule type="cellIs" dxfId="1" priority="2" operator="equal">
      <formula>41</formula>
    </cfRule>
  </conditionalFormatting>
  <conditionalFormatting sqref="G3:N30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7.71"/>
    <col customWidth="1" min="3" max="3" width="9.71"/>
    <col customWidth="1" min="4" max="4" width="11.29"/>
    <col customWidth="1" min="5" max="5" width="18.29"/>
    <col customWidth="1" min="6" max="6" width="7.0"/>
    <col customWidth="1" min="7" max="10" width="8.0"/>
    <col customWidth="1" min="11" max="11" width="7.57"/>
    <col customWidth="1" min="12" max="12" width="7.71"/>
    <col customWidth="1" min="13" max="13" width="8.71"/>
    <col customWidth="1" min="14" max="14" width="7.43"/>
    <col customWidth="1" min="15" max="16" width="8.29"/>
    <col customWidth="1" min="17" max="17" width="9.43"/>
    <col customWidth="1" min="18" max="18" width="9.57"/>
    <col customWidth="1" min="19" max="19" width="7.0"/>
    <col customWidth="1" hidden="1" min="20" max="20" width="7.14"/>
    <col customWidth="1" hidden="1" min="21" max="21" width="11.14"/>
    <col customWidth="1" hidden="1" min="22" max="22" width="3.86"/>
    <col customWidth="1" hidden="1" min="23" max="23" width="10.57"/>
    <col customWidth="1" hidden="1" min="24" max="24" width="3.86"/>
    <col customWidth="1" hidden="1" min="25" max="25" width="10.57"/>
    <col customWidth="1" hidden="1" min="26" max="26" width="3.86"/>
    <col customWidth="1" hidden="1" min="27" max="35" width="2.71"/>
    <col customWidth="1" hidden="1" min="36" max="66" width="3.29"/>
    <col customWidth="1" hidden="1" min="67" max="67" width="8.57"/>
    <col customWidth="1" hidden="1" min="68" max="68" width="3.29"/>
    <col customWidth="1" hidden="1" min="69" max="69" width="6.29"/>
    <col customWidth="1" hidden="1" min="70" max="139" width="10.43"/>
  </cols>
  <sheetData>
    <row r="1" ht="32.25" customHeight="1">
      <c r="A1" s="108" t="s">
        <v>242</v>
      </c>
      <c r="B1" s="109"/>
      <c r="C1" s="110"/>
      <c r="D1" s="110"/>
      <c r="E1" s="111"/>
      <c r="F1" s="111"/>
      <c r="G1" s="112">
        <v>44380.0</v>
      </c>
      <c r="H1" s="113">
        <v>44381.0</v>
      </c>
      <c r="I1" s="113">
        <v>44395.0</v>
      </c>
      <c r="J1" s="112">
        <v>44422.0</v>
      </c>
      <c r="K1" s="112">
        <v>44429.0</v>
      </c>
      <c r="L1" s="112">
        <v>44430.0</v>
      </c>
      <c r="M1" s="112">
        <v>44436.0</v>
      </c>
      <c r="N1" s="112">
        <v>44436.0</v>
      </c>
      <c r="O1" s="47"/>
      <c r="P1" s="47"/>
      <c r="Q1" s="48"/>
      <c r="R1" s="49"/>
      <c r="S1" s="7"/>
      <c r="T1" s="7"/>
      <c r="U1" s="50"/>
      <c r="V1" s="51"/>
      <c r="W1" s="50"/>
      <c r="X1" s="51"/>
      <c r="Y1" s="50"/>
      <c r="Z1" s="52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ht="27.0" customHeight="1">
      <c r="A2" s="116" t="s">
        <v>105</v>
      </c>
      <c r="B2" s="115" t="s">
        <v>3</v>
      </c>
      <c r="C2" s="116" t="s">
        <v>4</v>
      </c>
      <c r="D2" s="116" t="s">
        <v>5</v>
      </c>
      <c r="E2" s="117" t="s">
        <v>6</v>
      </c>
      <c r="F2" s="117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55</v>
      </c>
      <c r="N2" s="12" t="s">
        <v>14</v>
      </c>
      <c r="O2" s="57" t="s">
        <v>56</v>
      </c>
      <c r="P2" s="57" t="s">
        <v>57</v>
      </c>
      <c r="Q2" s="58" t="s">
        <v>58</v>
      </c>
      <c r="R2" s="59" t="s">
        <v>16</v>
      </c>
      <c r="S2" s="60" t="s">
        <v>15</v>
      </c>
      <c r="T2" s="60" t="s">
        <v>59</v>
      </c>
      <c r="U2" s="61" t="s">
        <v>60</v>
      </c>
      <c r="V2" s="62" t="s">
        <v>61</v>
      </c>
      <c r="W2" s="61" t="s">
        <v>62</v>
      </c>
      <c r="X2" s="62" t="s">
        <v>61</v>
      </c>
      <c r="Y2" s="61" t="s">
        <v>63</v>
      </c>
      <c r="Z2" s="63" t="s">
        <v>61</v>
      </c>
      <c r="AA2" s="64" t="s">
        <v>64</v>
      </c>
      <c r="AB2" s="64" t="s">
        <v>65</v>
      </c>
      <c r="AC2" s="64" t="s">
        <v>66</v>
      </c>
      <c r="AD2" s="64" t="s">
        <v>67</v>
      </c>
      <c r="AE2" s="64" t="s">
        <v>68</v>
      </c>
      <c r="AF2" s="64" t="s">
        <v>69</v>
      </c>
      <c r="AG2" s="64" t="s">
        <v>70</v>
      </c>
      <c r="AH2" s="64" t="s">
        <v>71</v>
      </c>
      <c r="AI2" s="64" t="s">
        <v>72</v>
      </c>
      <c r="AJ2" s="64" t="s">
        <v>73</v>
      </c>
      <c r="AK2" s="64" t="s">
        <v>74</v>
      </c>
      <c r="AL2" s="64" t="s">
        <v>75</v>
      </c>
      <c r="AM2" s="64" t="s">
        <v>76</v>
      </c>
      <c r="AN2" s="64" t="s">
        <v>77</v>
      </c>
      <c r="AO2" s="64" t="s">
        <v>78</v>
      </c>
      <c r="AP2" s="64" t="s">
        <v>79</v>
      </c>
      <c r="AQ2" s="64" t="s">
        <v>80</v>
      </c>
      <c r="AR2" s="64" t="s">
        <v>81</v>
      </c>
      <c r="AS2" s="64" t="s">
        <v>82</v>
      </c>
      <c r="AT2" s="64" t="s">
        <v>83</v>
      </c>
      <c r="AU2" s="64" t="s">
        <v>84</v>
      </c>
      <c r="AV2" s="64" t="s">
        <v>85</v>
      </c>
      <c r="AW2" s="64" t="s">
        <v>86</v>
      </c>
      <c r="AX2" s="64" t="s">
        <v>87</v>
      </c>
      <c r="AY2" s="64" t="s">
        <v>88</v>
      </c>
      <c r="AZ2" s="64" t="s">
        <v>89</v>
      </c>
      <c r="BA2" s="64" t="s">
        <v>90</v>
      </c>
      <c r="BB2" s="64" t="s">
        <v>91</v>
      </c>
      <c r="BC2" s="64" t="s">
        <v>92</v>
      </c>
      <c r="BD2" s="64" t="s">
        <v>93</v>
      </c>
      <c r="BE2" s="64" t="s">
        <v>94</v>
      </c>
      <c r="BF2" s="64" t="s">
        <v>95</v>
      </c>
      <c r="BG2" s="64" t="s">
        <v>96</v>
      </c>
      <c r="BH2" s="64" t="s">
        <v>97</v>
      </c>
      <c r="BI2" s="64" t="s">
        <v>98</v>
      </c>
      <c r="BJ2" s="64" t="s">
        <v>99</v>
      </c>
      <c r="BK2" s="64" t="s">
        <v>100</v>
      </c>
      <c r="BL2" s="65" t="s">
        <v>101</v>
      </c>
      <c r="BM2" s="65" t="s">
        <v>102</v>
      </c>
      <c r="BN2" s="65" t="s">
        <v>103</v>
      </c>
      <c r="BO2" s="65" t="s">
        <v>104</v>
      </c>
      <c r="BP2" s="66"/>
      <c r="BQ2" s="65" t="s">
        <v>1</v>
      </c>
      <c r="BR2" s="65" t="s">
        <v>2</v>
      </c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</row>
    <row r="3" ht="18.0" customHeight="1">
      <c r="A3" s="135">
        <v>1.0</v>
      </c>
      <c r="B3" s="126">
        <v>94.0</v>
      </c>
      <c r="C3" s="127" t="s">
        <v>243</v>
      </c>
      <c r="D3" s="127" t="s">
        <v>244</v>
      </c>
      <c r="E3" s="128" t="s">
        <v>128</v>
      </c>
      <c r="F3" s="128" t="s">
        <v>20</v>
      </c>
      <c r="G3" s="126"/>
      <c r="H3" s="126"/>
      <c r="I3" s="126">
        <v>41.0</v>
      </c>
      <c r="J3" s="126">
        <v>0.0</v>
      </c>
      <c r="K3" s="126">
        <v>41.0</v>
      </c>
      <c r="L3" s="126" t="s">
        <v>245</v>
      </c>
      <c r="M3" s="140"/>
      <c r="N3" s="140"/>
      <c r="O3" s="129" t="str">
        <f t="shared" ref="O3:O13" si="1">IF(S$15&gt;5,IFERROR(0-SMALL(G3:N3,2),""),"")</f>
        <v/>
      </c>
      <c r="P3" s="129" t="str">
        <f t="shared" ref="P3:P13" si="2">IF(S$15&gt;3,IFERROR(0-SMALL(G3:N3,1),""),"")</f>
        <v/>
      </c>
      <c r="Q3" s="130">
        <f t="shared" ref="Q3:Q13" si="3">IF(S$15&lt;4,SUM(G3:N3),IF(S$15&lt;6,SUM(G3:N3)+P3,SUM(G3:N3)+P3+O3))</f>
        <v>82</v>
      </c>
      <c r="R3" s="131" t="str">
        <f t="shared" ref="R3:R13" si="4">IF((COUNTIF(G3:M3,"&gt;0"))&gt;3,"NC-pokal"," ")</f>
        <v> </v>
      </c>
      <c r="S3" s="72">
        <f t="shared" ref="S3:S13" si="5">COUNTIF(G3:M3,"&gt;0")</f>
        <v>2</v>
      </c>
      <c r="T3" s="73">
        <f t="shared" ref="T3:T13" si="6">COUNTIF(G3:N3,"&gt;0")</f>
        <v>2</v>
      </c>
      <c r="U3" s="132">
        <f t="shared" ref="U3:U13" si="7">SUM(G3:N3)-SMALL(G3:N3,1)-SMALL(G3:N3,2)</f>
        <v>41</v>
      </c>
      <c r="V3" s="133">
        <f t="shared" ref="V3:V13" si="8">_xlfn.RANK.AVG(U3,U$3:U$13,FALSE)</f>
        <v>2</v>
      </c>
      <c r="W3" s="132">
        <f t="shared" ref="W3:W13" si="9">SUM(G3:N3)-SMALL(G3:N3,1)</f>
        <v>82</v>
      </c>
      <c r="X3" s="133">
        <f t="shared" ref="X3:X13" si="10">_xlfn.RANK.AVG(W3,W$3:W$13,FALSE)</f>
        <v>1</v>
      </c>
      <c r="Y3" s="132">
        <f t="shared" ref="Y3:Y13" si="11">SUM(G3:N3)</f>
        <v>82</v>
      </c>
      <c r="Z3" s="134">
        <f t="shared" ref="Z3:Z13" si="12">_xlfn.RANK.AVG(Y3,Y$3:Y$13,FALSE)</f>
        <v>1</v>
      </c>
      <c r="AA3" s="77">
        <f t="shared" ref="AA3:AA13" si="13">COUNTIF($G3:$N3,"41")</f>
        <v>2</v>
      </c>
      <c r="AB3" s="77">
        <f t="shared" ref="AB3:AB13" si="14">COUNTIF($G3:$N3,"39")</f>
        <v>0</v>
      </c>
      <c r="AC3" s="77">
        <f t="shared" ref="AC3:AC13" si="15">COUNTIF($G3:$N3,"38")</f>
        <v>0</v>
      </c>
      <c r="AD3" s="77">
        <f t="shared" ref="AD3:AD13" si="16">COUNTIF($G3:$N3,"37")</f>
        <v>0</v>
      </c>
      <c r="AE3" s="77">
        <f t="shared" ref="AE3:AE13" si="17">COUNTIF($G3:$N3,"36")</f>
        <v>0</v>
      </c>
      <c r="AF3" s="77">
        <f t="shared" ref="AF3:AF13" si="18">COUNTIF($G3:$N3,"35")</f>
        <v>0</v>
      </c>
      <c r="AG3" s="77">
        <f t="shared" ref="AG3:AG13" si="19">COUNTIF($G3:$N3,"34")</f>
        <v>0</v>
      </c>
      <c r="AH3" s="77">
        <f t="shared" ref="AH3:AH13" si="20">COUNTIF($G3:$N3,"33")</f>
        <v>0</v>
      </c>
      <c r="AI3" s="77">
        <f t="shared" ref="AI3:AI13" si="21">COUNTIF($G3:$N3,"32")</f>
        <v>0</v>
      </c>
      <c r="AJ3" s="77">
        <f t="shared" ref="AJ3:AJ13" si="22">COUNTIF($G3:$N3,"31")</f>
        <v>0</v>
      </c>
      <c r="AK3" s="77">
        <f t="shared" ref="AK3:AK13" si="23">COUNTIF($G3:$N3,"30")</f>
        <v>0</v>
      </c>
      <c r="AL3" s="77">
        <f t="shared" ref="AL3:AL13" si="24">COUNTIF($G3:$N3,"29")</f>
        <v>0</v>
      </c>
      <c r="AM3" s="77">
        <f t="shared" ref="AM3:AM13" si="25">COUNTIF($G3:$N3,"28")</f>
        <v>0</v>
      </c>
      <c r="AN3" s="77">
        <f t="shared" ref="AN3:AN13" si="26">COUNTIF($G3:$N3,"27")</f>
        <v>0</v>
      </c>
      <c r="AO3" s="77">
        <f t="shared" ref="AO3:AO13" si="27">COUNTIF($G3:$N3,"26")</f>
        <v>0</v>
      </c>
      <c r="AP3" s="77">
        <f t="shared" ref="AP3:AP13" si="28">COUNTIF($G3:$N3,"25")</f>
        <v>0</v>
      </c>
      <c r="AQ3" s="77">
        <f t="shared" ref="AQ3:AQ13" si="29">COUNTIF($G3:$N3,"24")</f>
        <v>0</v>
      </c>
      <c r="AR3" s="77">
        <f t="shared" ref="AR3:AR13" si="30">COUNTIF($G3:$N3,"23")</f>
        <v>0</v>
      </c>
      <c r="AS3" s="77">
        <f t="shared" ref="AS3:AS13" si="31">COUNTIF($G3:$N3,"22")</f>
        <v>0</v>
      </c>
      <c r="AT3" s="77">
        <f t="shared" ref="AT3:AT13" si="32">COUNTIF($G3:$N3,"21")</f>
        <v>0</v>
      </c>
      <c r="AU3" s="77">
        <f t="shared" ref="AU3:AU13" si="33">COUNTIF($G3:$N3,"20")</f>
        <v>0</v>
      </c>
      <c r="AV3" s="77">
        <f t="shared" ref="AV3:AV13" si="34">COUNTIF($G3:$N3,"19")</f>
        <v>0</v>
      </c>
      <c r="AW3" s="77">
        <f t="shared" ref="AW3:AW13" si="35">COUNTIF($G3:$N3,"18")</f>
        <v>0</v>
      </c>
      <c r="AX3" s="77">
        <f t="shared" ref="AX3:AX13" si="36">COUNTIF($G3:$N3,"17")</f>
        <v>0</v>
      </c>
      <c r="AY3" s="77">
        <f t="shared" ref="AY3:AY13" si="37">COUNTIF($G3:$N3,"16")</f>
        <v>0</v>
      </c>
      <c r="AZ3" s="77">
        <f t="shared" ref="AZ3:AZ13" si="38">COUNTIF($G3:$N3,"15")</f>
        <v>0</v>
      </c>
      <c r="BA3" s="77">
        <f t="shared" ref="BA3:BA13" si="39">COUNTIF($G3:$N3,"14")</f>
        <v>0</v>
      </c>
      <c r="BB3" s="77">
        <f t="shared" ref="BB3:BB13" si="40">COUNTIF($G3:$N3,"13")</f>
        <v>0</v>
      </c>
      <c r="BC3" s="77">
        <f t="shared" ref="BC3:BC13" si="41">COUNTIF($G3:$N3,"12")</f>
        <v>0</v>
      </c>
      <c r="BD3" s="77">
        <f t="shared" ref="BD3:BD13" si="42">COUNTIF($G3:$N3,"11")</f>
        <v>0</v>
      </c>
      <c r="BE3" s="77">
        <f t="shared" ref="BE3:BE13" si="43">COUNTIF($G3:$N3,"10")</f>
        <v>0</v>
      </c>
      <c r="BF3" s="77">
        <f t="shared" ref="BF3:BF13" si="44">COUNTIF($G3:$N3,"9")</f>
        <v>0</v>
      </c>
      <c r="BG3" s="77">
        <f t="shared" ref="BG3:BG13" si="45">COUNTIF($G3:$N3,"8")</f>
        <v>0</v>
      </c>
      <c r="BH3" s="77">
        <f t="shared" ref="BH3:BH13" si="46">COUNTIF($G3:$N3,"7")</f>
        <v>0</v>
      </c>
      <c r="BI3" s="77">
        <f t="shared" ref="BI3:BI13" si="47">COUNTIF($G3:$N3,"6")</f>
        <v>0</v>
      </c>
      <c r="BJ3" s="77">
        <f t="shared" ref="BJ3:BJ13" si="48">COUNTIF($G3:$N3,"5")</f>
        <v>0</v>
      </c>
      <c r="BK3" s="77">
        <f t="shared" ref="BK3:BK13" si="49">COUNTIF($G3:$N3,"4")</f>
        <v>0</v>
      </c>
      <c r="BL3" s="77">
        <f t="shared" ref="BL3:BL13" si="50">COUNTIF($G3:$N3,"3")</f>
        <v>0</v>
      </c>
      <c r="BM3" s="77">
        <f t="shared" ref="BM3:BM13" si="51">COUNTIF($G3:$N3,"2")</f>
        <v>0</v>
      </c>
      <c r="BN3" s="77">
        <f t="shared" ref="BN3:BN13" si="52">COUNTIF($G3:$N3,"1")</f>
        <v>0</v>
      </c>
      <c r="BO3" s="78">
        <f t="shared" ref="BO3:BO13" si="53">COUNTIF($G3:$N3,"NOLL")</f>
        <v>0</v>
      </c>
      <c r="BP3" s="77"/>
      <c r="BQ3" s="77" t="str">
        <f t="shared" ref="BQ3:BQ13" si="54">IF(COUNTIF(G3:M3,"&gt;0")+COUNTIF(G3:M3,"x")&gt;3,"x","")</f>
        <v/>
      </c>
      <c r="BR3" s="77" t="str">
        <f t="shared" ref="BR3:BR13" si="55">IF(COUNTIF(G3:L3,"&gt;0")&gt;2,"x","")</f>
        <v/>
      </c>
      <c r="BS3" s="79">
        <f t="shared" ref="BS3:BS13" si="56">ROW()-2</f>
        <v>1</v>
      </c>
      <c r="BT3" s="77">
        <f t="array" ref="BT3:EF13">SORT(B3:BN13,16,FALSE,26,FALSE,27,FALSE,28,FALSE,29,FALSE,30,FALSE,31,FALSE,32,FALSE,33,FALSE,34,FALSE,35,FALSE,36,FALSE,37,FALSE,38,FALSE,39,FALSE,40,FALSE,41,FALSE,42,FALSE,43,FALSE,44,FALSE,45,FALSE,46,FALSE,47,FALSE,48,FALSE,49,FALSE,50,FALSE,51,FALSE,52,FALSE,53,FALSE,54,FALSE,55,FALSE,56,FALSE,57,FALSE,58,FALSE,59,FALSE,60,FALSE,61,FALSE,62,FALSE,63,FALSE,64,FALSE,65,FALSE,13,FALSE,12,FALSE,11,FALSE,10,FALSE,9,FALSE,8,FALSE,7,FALSE,6,FALSE,5,FALSE,1,TRUE)</f>
        <v>94</v>
      </c>
      <c r="BU3" s="77" t="s">
        <v>243</v>
      </c>
      <c r="BV3" s="77" t="s">
        <v>244</v>
      </c>
      <c r="BW3" s="77" t="s">
        <v>128</v>
      </c>
      <c r="BX3" s="77" t="s">
        <v>20</v>
      </c>
      <c r="BY3" s="77"/>
      <c r="BZ3" s="77"/>
      <c r="CA3" s="77">
        <v>41.0</v>
      </c>
      <c r="CB3" s="77">
        <v>0.0</v>
      </c>
      <c r="CC3" s="77">
        <v>41.0</v>
      </c>
      <c r="CD3" s="77" t="s">
        <v>245</v>
      </c>
      <c r="CE3" s="77"/>
      <c r="CF3" s="77"/>
      <c r="CG3" s="77" t="s">
        <v>201</v>
      </c>
      <c r="CH3" s="77" t="s">
        <v>201</v>
      </c>
      <c r="CI3" s="77">
        <v>82.0</v>
      </c>
      <c r="CJ3" s="77" t="s">
        <v>145</v>
      </c>
      <c r="CK3" s="77">
        <v>2.0</v>
      </c>
      <c r="CL3" s="77">
        <v>2.0</v>
      </c>
      <c r="CM3" s="77">
        <v>41.0</v>
      </c>
      <c r="CN3" s="77">
        <v>2.0</v>
      </c>
      <c r="CO3" s="77">
        <v>82.0</v>
      </c>
      <c r="CP3" s="77">
        <v>1.0</v>
      </c>
      <c r="CQ3" s="77">
        <v>82.0</v>
      </c>
      <c r="CR3" s="77">
        <v>1.0</v>
      </c>
      <c r="CS3" s="77">
        <v>2.0</v>
      </c>
      <c r="CT3" s="77">
        <v>0.0</v>
      </c>
      <c r="CU3" s="77">
        <v>0.0</v>
      </c>
      <c r="CV3" s="77">
        <v>0.0</v>
      </c>
      <c r="CW3" s="77">
        <v>0.0</v>
      </c>
      <c r="CX3" s="77">
        <v>0.0</v>
      </c>
      <c r="CY3" s="77">
        <v>0.0</v>
      </c>
      <c r="CZ3" s="77">
        <v>0.0</v>
      </c>
      <c r="DA3" s="77">
        <v>0.0</v>
      </c>
      <c r="DB3" s="77">
        <v>0.0</v>
      </c>
      <c r="DC3" s="77">
        <v>0.0</v>
      </c>
      <c r="DD3" s="77">
        <v>0.0</v>
      </c>
      <c r="DE3" s="77">
        <v>0.0</v>
      </c>
      <c r="DF3" s="77">
        <v>0.0</v>
      </c>
      <c r="DG3" s="77">
        <v>0.0</v>
      </c>
      <c r="DH3" s="77">
        <v>0.0</v>
      </c>
      <c r="DI3" s="77">
        <v>0.0</v>
      </c>
      <c r="DJ3" s="77">
        <v>0.0</v>
      </c>
      <c r="DK3" s="77">
        <v>0.0</v>
      </c>
      <c r="DL3" s="77">
        <v>0.0</v>
      </c>
      <c r="DM3" s="77">
        <v>0.0</v>
      </c>
      <c r="DN3" s="77">
        <v>0.0</v>
      </c>
      <c r="DO3" s="77">
        <v>0.0</v>
      </c>
      <c r="DP3" s="77">
        <v>0.0</v>
      </c>
      <c r="DQ3" s="77">
        <v>0.0</v>
      </c>
      <c r="DR3" s="77">
        <v>0.0</v>
      </c>
      <c r="DS3" s="77">
        <v>0.0</v>
      </c>
      <c r="DT3" s="77">
        <v>0.0</v>
      </c>
      <c r="DU3" s="77">
        <v>0.0</v>
      </c>
      <c r="DV3" s="77">
        <v>0.0</v>
      </c>
      <c r="DW3" s="77">
        <v>0.0</v>
      </c>
      <c r="DX3" s="77">
        <v>0.0</v>
      </c>
      <c r="DY3" s="77">
        <v>0.0</v>
      </c>
      <c r="DZ3" s="77">
        <v>0.0</v>
      </c>
      <c r="EA3" s="77">
        <v>0.0</v>
      </c>
      <c r="EB3" s="77">
        <v>0.0</v>
      </c>
      <c r="EC3" s="77">
        <v>0.0</v>
      </c>
      <c r="ED3" s="77">
        <v>0.0</v>
      </c>
      <c r="EE3" s="77">
        <v>0.0</v>
      </c>
      <c r="EF3" s="77">
        <v>0.0</v>
      </c>
      <c r="EG3" s="79">
        <f t="shared" ref="EG3:EG13" si="57">ROW()-2</f>
        <v>1</v>
      </c>
      <c r="EH3" s="22"/>
      <c r="EI3" s="77"/>
    </row>
    <row r="4" ht="18.0" customHeight="1">
      <c r="A4" s="135">
        <v>2.0</v>
      </c>
      <c r="B4" s="126">
        <v>200.0</v>
      </c>
      <c r="C4" s="127" t="s">
        <v>246</v>
      </c>
      <c r="D4" s="127" t="s">
        <v>33</v>
      </c>
      <c r="E4" s="128" t="s">
        <v>34</v>
      </c>
      <c r="F4" s="128" t="s">
        <v>20</v>
      </c>
      <c r="G4" s="126"/>
      <c r="H4" s="126"/>
      <c r="I4" s="126">
        <v>39.0</v>
      </c>
      <c r="J4" s="126">
        <v>0.0</v>
      </c>
      <c r="K4" s="126">
        <v>39.0</v>
      </c>
      <c r="L4" s="126" t="s">
        <v>247</v>
      </c>
      <c r="M4" s="140"/>
      <c r="N4" s="140"/>
      <c r="O4" s="129" t="str">
        <f t="shared" si="1"/>
        <v/>
      </c>
      <c r="P4" s="129" t="str">
        <f t="shared" si="2"/>
        <v/>
      </c>
      <c r="Q4" s="130">
        <f t="shared" si="3"/>
        <v>78</v>
      </c>
      <c r="R4" s="131" t="str">
        <f t="shared" si="4"/>
        <v> </v>
      </c>
      <c r="S4" s="72">
        <f t="shared" si="5"/>
        <v>2</v>
      </c>
      <c r="T4" s="73">
        <f t="shared" si="6"/>
        <v>2</v>
      </c>
      <c r="U4" s="132">
        <f t="shared" si="7"/>
        <v>39</v>
      </c>
      <c r="V4" s="133">
        <f t="shared" si="8"/>
        <v>3</v>
      </c>
      <c r="W4" s="132">
        <f t="shared" si="9"/>
        <v>78</v>
      </c>
      <c r="X4" s="133">
        <f t="shared" si="10"/>
        <v>2</v>
      </c>
      <c r="Y4" s="132">
        <f t="shared" si="11"/>
        <v>78</v>
      </c>
      <c r="Z4" s="134">
        <f t="shared" si="12"/>
        <v>2</v>
      </c>
      <c r="AA4" s="77">
        <f t="shared" si="13"/>
        <v>0</v>
      </c>
      <c r="AB4" s="77">
        <f t="shared" si="14"/>
        <v>2</v>
      </c>
      <c r="AC4" s="77">
        <f t="shared" si="15"/>
        <v>0</v>
      </c>
      <c r="AD4" s="77">
        <f t="shared" si="16"/>
        <v>0</v>
      </c>
      <c r="AE4" s="77">
        <f t="shared" si="17"/>
        <v>0</v>
      </c>
      <c r="AF4" s="77">
        <f t="shared" si="18"/>
        <v>0</v>
      </c>
      <c r="AG4" s="77">
        <f t="shared" si="19"/>
        <v>0</v>
      </c>
      <c r="AH4" s="77">
        <f t="shared" si="20"/>
        <v>0</v>
      </c>
      <c r="AI4" s="77">
        <f t="shared" si="21"/>
        <v>0</v>
      </c>
      <c r="AJ4" s="77">
        <f t="shared" si="22"/>
        <v>0</v>
      </c>
      <c r="AK4" s="77">
        <f t="shared" si="23"/>
        <v>0</v>
      </c>
      <c r="AL4" s="77">
        <f t="shared" si="24"/>
        <v>0</v>
      </c>
      <c r="AM4" s="77">
        <f t="shared" si="25"/>
        <v>0</v>
      </c>
      <c r="AN4" s="77">
        <f t="shared" si="26"/>
        <v>0</v>
      </c>
      <c r="AO4" s="77">
        <f t="shared" si="27"/>
        <v>0</v>
      </c>
      <c r="AP4" s="77">
        <f t="shared" si="28"/>
        <v>0</v>
      </c>
      <c r="AQ4" s="77">
        <f t="shared" si="29"/>
        <v>0</v>
      </c>
      <c r="AR4" s="77">
        <f t="shared" si="30"/>
        <v>0</v>
      </c>
      <c r="AS4" s="77">
        <f t="shared" si="31"/>
        <v>0</v>
      </c>
      <c r="AT4" s="77">
        <f t="shared" si="32"/>
        <v>0</v>
      </c>
      <c r="AU4" s="77">
        <f t="shared" si="33"/>
        <v>0</v>
      </c>
      <c r="AV4" s="77">
        <f t="shared" si="34"/>
        <v>0</v>
      </c>
      <c r="AW4" s="77">
        <f t="shared" si="35"/>
        <v>0</v>
      </c>
      <c r="AX4" s="77">
        <f t="shared" si="36"/>
        <v>0</v>
      </c>
      <c r="AY4" s="77">
        <f t="shared" si="37"/>
        <v>0</v>
      </c>
      <c r="AZ4" s="77">
        <f t="shared" si="38"/>
        <v>0</v>
      </c>
      <c r="BA4" s="77">
        <f t="shared" si="39"/>
        <v>0</v>
      </c>
      <c r="BB4" s="77">
        <f t="shared" si="40"/>
        <v>0</v>
      </c>
      <c r="BC4" s="77">
        <f t="shared" si="41"/>
        <v>0</v>
      </c>
      <c r="BD4" s="77">
        <f t="shared" si="42"/>
        <v>0</v>
      </c>
      <c r="BE4" s="77">
        <f t="shared" si="43"/>
        <v>0</v>
      </c>
      <c r="BF4" s="77">
        <f t="shared" si="44"/>
        <v>0</v>
      </c>
      <c r="BG4" s="77">
        <f t="shared" si="45"/>
        <v>0</v>
      </c>
      <c r="BH4" s="77">
        <f t="shared" si="46"/>
        <v>0</v>
      </c>
      <c r="BI4" s="77">
        <f t="shared" si="47"/>
        <v>0</v>
      </c>
      <c r="BJ4" s="77">
        <f t="shared" si="48"/>
        <v>0</v>
      </c>
      <c r="BK4" s="77">
        <f t="shared" si="49"/>
        <v>0</v>
      </c>
      <c r="BL4" s="77">
        <f t="shared" si="50"/>
        <v>0</v>
      </c>
      <c r="BM4" s="77">
        <f t="shared" si="51"/>
        <v>0</v>
      </c>
      <c r="BN4" s="77">
        <f t="shared" si="52"/>
        <v>0</v>
      </c>
      <c r="BO4" s="78">
        <f t="shared" si="53"/>
        <v>0</v>
      </c>
      <c r="BP4" s="77"/>
      <c r="BQ4" s="77" t="str">
        <f t="shared" si="54"/>
        <v/>
      </c>
      <c r="BR4" s="77" t="str">
        <f t="shared" si="55"/>
        <v/>
      </c>
      <c r="BS4" s="79">
        <f t="shared" si="56"/>
        <v>2</v>
      </c>
      <c r="BT4" s="77">
        <v>200.0</v>
      </c>
      <c r="BU4" s="77" t="s">
        <v>246</v>
      </c>
      <c r="BV4" s="77" t="s">
        <v>33</v>
      </c>
      <c r="BW4" s="77" t="s">
        <v>34</v>
      </c>
      <c r="BX4" s="77" t="s">
        <v>20</v>
      </c>
      <c r="BY4" s="77"/>
      <c r="BZ4" s="77"/>
      <c r="CA4" s="77">
        <v>39.0</v>
      </c>
      <c r="CB4" s="77">
        <v>0.0</v>
      </c>
      <c r="CC4" s="77">
        <v>39.0</v>
      </c>
      <c r="CD4" s="77" t="s">
        <v>247</v>
      </c>
      <c r="CE4" s="77"/>
      <c r="CF4" s="77"/>
      <c r="CG4" s="77" t="s">
        <v>201</v>
      </c>
      <c r="CH4" s="77" t="s">
        <v>201</v>
      </c>
      <c r="CI4" s="77">
        <v>78.0</v>
      </c>
      <c r="CJ4" s="77" t="s">
        <v>145</v>
      </c>
      <c r="CK4" s="77">
        <v>2.0</v>
      </c>
      <c r="CL4" s="77">
        <v>2.0</v>
      </c>
      <c r="CM4" s="77">
        <v>39.0</v>
      </c>
      <c r="CN4" s="77">
        <v>3.0</v>
      </c>
      <c r="CO4" s="77">
        <v>78.0</v>
      </c>
      <c r="CP4" s="77">
        <v>2.0</v>
      </c>
      <c r="CQ4" s="77">
        <v>78.0</v>
      </c>
      <c r="CR4" s="77">
        <v>2.0</v>
      </c>
      <c r="CS4" s="77">
        <v>0.0</v>
      </c>
      <c r="CT4" s="77">
        <v>2.0</v>
      </c>
      <c r="CU4" s="77">
        <v>0.0</v>
      </c>
      <c r="CV4" s="77">
        <v>0.0</v>
      </c>
      <c r="CW4" s="77">
        <v>0.0</v>
      </c>
      <c r="CX4" s="77">
        <v>0.0</v>
      </c>
      <c r="CY4" s="77">
        <v>0.0</v>
      </c>
      <c r="CZ4" s="77">
        <v>0.0</v>
      </c>
      <c r="DA4" s="77">
        <v>0.0</v>
      </c>
      <c r="DB4" s="77">
        <v>0.0</v>
      </c>
      <c r="DC4" s="77">
        <v>0.0</v>
      </c>
      <c r="DD4" s="77">
        <v>0.0</v>
      </c>
      <c r="DE4" s="77">
        <v>0.0</v>
      </c>
      <c r="DF4" s="77">
        <v>0.0</v>
      </c>
      <c r="DG4" s="77">
        <v>0.0</v>
      </c>
      <c r="DH4" s="77">
        <v>0.0</v>
      </c>
      <c r="DI4" s="77">
        <v>0.0</v>
      </c>
      <c r="DJ4" s="77">
        <v>0.0</v>
      </c>
      <c r="DK4" s="77">
        <v>0.0</v>
      </c>
      <c r="DL4" s="77">
        <v>0.0</v>
      </c>
      <c r="DM4" s="77">
        <v>0.0</v>
      </c>
      <c r="DN4" s="77">
        <v>0.0</v>
      </c>
      <c r="DO4" s="77">
        <v>0.0</v>
      </c>
      <c r="DP4" s="77">
        <v>0.0</v>
      </c>
      <c r="DQ4" s="77">
        <v>0.0</v>
      </c>
      <c r="DR4" s="77">
        <v>0.0</v>
      </c>
      <c r="DS4" s="77">
        <v>0.0</v>
      </c>
      <c r="DT4" s="77">
        <v>0.0</v>
      </c>
      <c r="DU4" s="77">
        <v>0.0</v>
      </c>
      <c r="DV4" s="77">
        <v>0.0</v>
      </c>
      <c r="DW4" s="77">
        <v>0.0</v>
      </c>
      <c r="DX4" s="77">
        <v>0.0</v>
      </c>
      <c r="DY4" s="77">
        <v>0.0</v>
      </c>
      <c r="DZ4" s="77">
        <v>0.0</v>
      </c>
      <c r="EA4" s="77">
        <v>0.0</v>
      </c>
      <c r="EB4" s="77">
        <v>0.0</v>
      </c>
      <c r="EC4" s="77">
        <v>0.0</v>
      </c>
      <c r="ED4" s="77">
        <v>0.0</v>
      </c>
      <c r="EE4" s="77">
        <v>0.0</v>
      </c>
      <c r="EF4" s="77">
        <v>0.0</v>
      </c>
      <c r="EG4" s="79">
        <f t="shared" si="57"/>
        <v>2</v>
      </c>
      <c r="EH4" s="22"/>
      <c r="EI4" s="77"/>
    </row>
    <row r="5" ht="18.0" customHeight="1">
      <c r="A5" s="135">
        <v>3.0</v>
      </c>
      <c r="B5" s="126">
        <v>54.0</v>
      </c>
      <c r="C5" s="127" t="s">
        <v>248</v>
      </c>
      <c r="D5" s="127" t="s">
        <v>249</v>
      </c>
      <c r="E5" s="128" t="s">
        <v>128</v>
      </c>
      <c r="F5" s="128" t="s">
        <v>20</v>
      </c>
      <c r="G5" s="126"/>
      <c r="H5" s="126"/>
      <c r="I5" s="126">
        <v>37.0</v>
      </c>
      <c r="J5" s="126">
        <v>0.0</v>
      </c>
      <c r="K5" s="126">
        <v>38.0</v>
      </c>
      <c r="L5" s="126">
        <v>0.0</v>
      </c>
      <c r="M5" s="140"/>
      <c r="N5" s="140"/>
      <c r="O5" s="129" t="str">
        <f t="shared" si="1"/>
        <v/>
      </c>
      <c r="P5" s="129" t="str">
        <f t="shared" si="2"/>
        <v/>
      </c>
      <c r="Q5" s="130">
        <f t="shared" si="3"/>
        <v>75</v>
      </c>
      <c r="R5" s="131" t="str">
        <f t="shared" si="4"/>
        <v> </v>
      </c>
      <c r="S5" s="72">
        <f t="shared" si="5"/>
        <v>2</v>
      </c>
      <c r="T5" s="73">
        <f t="shared" si="6"/>
        <v>2</v>
      </c>
      <c r="U5" s="132">
        <f t="shared" si="7"/>
        <v>75</v>
      </c>
      <c r="V5" s="133">
        <f t="shared" si="8"/>
        <v>1</v>
      </c>
      <c r="W5" s="132">
        <f t="shared" si="9"/>
        <v>75</v>
      </c>
      <c r="X5" s="133">
        <f t="shared" si="10"/>
        <v>3</v>
      </c>
      <c r="Y5" s="132">
        <f t="shared" si="11"/>
        <v>75</v>
      </c>
      <c r="Z5" s="134">
        <f t="shared" si="12"/>
        <v>3.5</v>
      </c>
      <c r="AA5" s="77">
        <f t="shared" si="13"/>
        <v>0</v>
      </c>
      <c r="AB5" s="77">
        <f t="shared" si="14"/>
        <v>0</v>
      </c>
      <c r="AC5" s="77">
        <f t="shared" si="15"/>
        <v>1</v>
      </c>
      <c r="AD5" s="77">
        <f t="shared" si="16"/>
        <v>1</v>
      </c>
      <c r="AE5" s="77">
        <f t="shared" si="17"/>
        <v>0</v>
      </c>
      <c r="AF5" s="77">
        <f t="shared" si="18"/>
        <v>0</v>
      </c>
      <c r="AG5" s="77">
        <f t="shared" si="19"/>
        <v>0</v>
      </c>
      <c r="AH5" s="77">
        <f t="shared" si="20"/>
        <v>0</v>
      </c>
      <c r="AI5" s="77">
        <f t="shared" si="21"/>
        <v>0</v>
      </c>
      <c r="AJ5" s="77">
        <f t="shared" si="22"/>
        <v>0</v>
      </c>
      <c r="AK5" s="77">
        <f t="shared" si="23"/>
        <v>0</v>
      </c>
      <c r="AL5" s="77">
        <f t="shared" si="24"/>
        <v>0</v>
      </c>
      <c r="AM5" s="77">
        <f t="shared" si="25"/>
        <v>0</v>
      </c>
      <c r="AN5" s="77">
        <f t="shared" si="26"/>
        <v>0</v>
      </c>
      <c r="AO5" s="77">
        <f t="shared" si="27"/>
        <v>0</v>
      </c>
      <c r="AP5" s="77">
        <f t="shared" si="28"/>
        <v>0</v>
      </c>
      <c r="AQ5" s="77">
        <f t="shared" si="29"/>
        <v>0</v>
      </c>
      <c r="AR5" s="77">
        <f t="shared" si="30"/>
        <v>0</v>
      </c>
      <c r="AS5" s="77">
        <f t="shared" si="31"/>
        <v>0</v>
      </c>
      <c r="AT5" s="77">
        <f t="shared" si="32"/>
        <v>0</v>
      </c>
      <c r="AU5" s="77">
        <f t="shared" si="33"/>
        <v>0</v>
      </c>
      <c r="AV5" s="77">
        <f t="shared" si="34"/>
        <v>0</v>
      </c>
      <c r="AW5" s="77">
        <f t="shared" si="35"/>
        <v>0</v>
      </c>
      <c r="AX5" s="77">
        <f t="shared" si="36"/>
        <v>0</v>
      </c>
      <c r="AY5" s="77">
        <f t="shared" si="37"/>
        <v>0</v>
      </c>
      <c r="AZ5" s="77">
        <f t="shared" si="38"/>
        <v>0</v>
      </c>
      <c r="BA5" s="77">
        <f t="shared" si="39"/>
        <v>0</v>
      </c>
      <c r="BB5" s="77">
        <f t="shared" si="40"/>
        <v>0</v>
      </c>
      <c r="BC5" s="77">
        <f t="shared" si="41"/>
        <v>0</v>
      </c>
      <c r="BD5" s="77">
        <f t="shared" si="42"/>
        <v>0</v>
      </c>
      <c r="BE5" s="77">
        <f t="shared" si="43"/>
        <v>0</v>
      </c>
      <c r="BF5" s="77">
        <f t="shared" si="44"/>
        <v>0</v>
      </c>
      <c r="BG5" s="77">
        <f t="shared" si="45"/>
        <v>0</v>
      </c>
      <c r="BH5" s="77">
        <f t="shared" si="46"/>
        <v>0</v>
      </c>
      <c r="BI5" s="77">
        <f t="shared" si="47"/>
        <v>0</v>
      </c>
      <c r="BJ5" s="77">
        <f t="shared" si="48"/>
        <v>0</v>
      </c>
      <c r="BK5" s="77">
        <f t="shared" si="49"/>
        <v>0</v>
      </c>
      <c r="BL5" s="77">
        <f t="shared" si="50"/>
        <v>0</v>
      </c>
      <c r="BM5" s="77">
        <f t="shared" si="51"/>
        <v>0</v>
      </c>
      <c r="BN5" s="77">
        <f t="shared" si="52"/>
        <v>0</v>
      </c>
      <c r="BO5" s="78">
        <f t="shared" si="53"/>
        <v>0</v>
      </c>
      <c r="BP5" s="77"/>
      <c r="BQ5" s="77" t="str">
        <f t="shared" si="54"/>
        <v/>
      </c>
      <c r="BR5" s="77" t="str">
        <f t="shared" si="55"/>
        <v/>
      </c>
      <c r="BS5" s="79">
        <f t="shared" si="56"/>
        <v>3</v>
      </c>
      <c r="BT5" s="77">
        <v>221.0</v>
      </c>
      <c r="BU5" s="77" t="s">
        <v>250</v>
      </c>
      <c r="BV5" s="77" t="s">
        <v>251</v>
      </c>
      <c r="BW5" s="77" t="s">
        <v>19</v>
      </c>
      <c r="BX5" s="77" t="s">
        <v>20</v>
      </c>
      <c r="BY5" s="77"/>
      <c r="BZ5" s="77"/>
      <c r="CA5" s="77">
        <v>38.0</v>
      </c>
      <c r="CB5" s="77" t="s">
        <v>252</v>
      </c>
      <c r="CC5" s="77">
        <v>37.0</v>
      </c>
      <c r="CD5" s="77" t="s">
        <v>252</v>
      </c>
      <c r="CE5" s="77"/>
      <c r="CF5" s="77"/>
      <c r="CG5" s="77" t="s">
        <v>201</v>
      </c>
      <c r="CH5" s="77" t="s">
        <v>201</v>
      </c>
      <c r="CI5" s="77">
        <v>75.0</v>
      </c>
      <c r="CJ5" s="77" t="s">
        <v>145</v>
      </c>
      <c r="CK5" s="77">
        <v>2.0</v>
      </c>
      <c r="CL5" s="77">
        <v>2.0</v>
      </c>
      <c r="CM5" s="77">
        <v>0.0</v>
      </c>
      <c r="CN5" s="77">
        <v>9.5</v>
      </c>
      <c r="CO5" s="77">
        <v>38.0</v>
      </c>
      <c r="CP5" s="77">
        <v>4.0</v>
      </c>
      <c r="CQ5" s="77">
        <v>75.0</v>
      </c>
      <c r="CR5" s="77">
        <v>3.5</v>
      </c>
      <c r="CS5" s="77">
        <v>0.0</v>
      </c>
      <c r="CT5" s="77">
        <v>0.0</v>
      </c>
      <c r="CU5" s="77">
        <v>1.0</v>
      </c>
      <c r="CV5" s="77">
        <v>1.0</v>
      </c>
      <c r="CW5" s="77">
        <v>0.0</v>
      </c>
      <c r="CX5" s="77">
        <v>0.0</v>
      </c>
      <c r="CY5" s="77">
        <v>0.0</v>
      </c>
      <c r="CZ5" s="77">
        <v>0.0</v>
      </c>
      <c r="DA5" s="77">
        <v>0.0</v>
      </c>
      <c r="DB5" s="77">
        <v>0.0</v>
      </c>
      <c r="DC5" s="77">
        <v>0.0</v>
      </c>
      <c r="DD5" s="77">
        <v>0.0</v>
      </c>
      <c r="DE5" s="77">
        <v>0.0</v>
      </c>
      <c r="DF5" s="77">
        <v>0.0</v>
      </c>
      <c r="DG5" s="77">
        <v>0.0</v>
      </c>
      <c r="DH5" s="77">
        <v>0.0</v>
      </c>
      <c r="DI5" s="77">
        <v>0.0</v>
      </c>
      <c r="DJ5" s="77">
        <v>0.0</v>
      </c>
      <c r="DK5" s="77">
        <v>0.0</v>
      </c>
      <c r="DL5" s="77">
        <v>0.0</v>
      </c>
      <c r="DM5" s="77">
        <v>0.0</v>
      </c>
      <c r="DN5" s="77">
        <v>0.0</v>
      </c>
      <c r="DO5" s="77">
        <v>0.0</v>
      </c>
      <c r="DP5" s="77">
        <v>0.0</v>
      </c>
      <c r="DQ5" s="77">
        <v>0.0</v>
      </c>
      <c r="DR5" s="77">
        <v>0.0</v>
      </c>
      <c r="DS5" s="77">
        <v>0.0</v>
      </c>
      <c r="DT5" s="77">
        <v>0.0</v>
      </c>
      <c r="DU5" s="77">
        <v>0.0</v>
      </c>
      <c r="DV5" s="77">
        <v>0.0</v>
      </c>
      <c r="DW5" s="77">
        <v>0.0</v>
      </c>
      <c r="DX5" s="77">
        <v>0.0</v>
      </c>
      <c r="DY5" s="77">
        <v>0.0</v>
      </c>
      <c r="DZ5" s="77">
        <v>0.0</v>
      </c>
      <c r="EA5" s="77">
        <v>0.0</v>
      </c>
      <c r="EB5" s="77">
        <v>0.0</v>
      </c>
      <c r="EC5" s="77">
        <v>0.0</v>
      </c>
      <c r="ED5" s="77">
        <v>0.0</v>
      </c>
      <c r="EE5" s="77">
        <v>0.0</v>
      </c>
      <c r="EF5" s="77">
        <v>0.0</v>
      </c>
      <c r="EG5" s="79">
        <f t="shared" si="57"/>
        <v>3</v>
      </c>
      <c r="EH5" s="22"/>
      <c r="EI5" s="77"/>
    </row>
    <row r="6" ht="18.0" customHeight="1">
      <c r="A6" s="135">
        <v>4.0</v>
      </c>
      <c r="B6" s="126">
        <v>221.0</v>
      </c>
      <c r="C6" s="127" t="s">
        <v>250</v>
      </c>
      <c r="D6" s="127" t="s">
        <v>251</v>
      </c>
      <c r="E6" s="128" t="s">
        <v>19</v>
      </c>
      <c r="F6" s="128" t="s">
        <v>20</v>
      </c>
      <c r="G6" s="126"/>
      <c r="H6" s="126"/>
      <c r="I6" s="126">
        <v>38.0</v>
      </c>
      <c r="J6" s="126" t="s">
        <v>252</v>
      </c>
      <c r="K6" s="126">
        <v>37.0</v>
      </c>
      <c r="L6" s="126" t="s">
        <v>252</v>
      </c>
      <c r="M6" s="140"/>
      <c r="N6" s="140"/>
      <c r="O6" s="129" t="str">
        <f t="shared" si="1"/>
        <v/>
      </c>
      <c r="P6" s="129" t="str">
        <f t="shared" si="2"/>
        <v/>
      </c>
      <c r="Q6" s="130">
        <f t="shared" si="3"/>
        <v>75</v>
      </c>
      <c r="R6" s="131" t="str">
        <f t="shared" si="4"/>
        <v> </v>
      </c>
      <c r="S6" s="72">
        <f t="shared" si="5"/>
        <v>2</v>
      </c>
      <c r="T6" s="73">
        <f t="shared" si="6"/>
        <v>2</v>
      </c>
      <c r="U6" s="132">
        <f t="shared" si="7"/>
        <v>0</v>
      </c>
      <c r="V6" s="133">
        <f t="shared" si="8"/>
        <v>9.5</v>
      </c>
      <c r="W6" s="132">
        <f t="shared" si="9"/>
        <v>38</v>
      </c>
      <c r="X6" s="133">
        <f t="shared" si="10"/>
        <v>4</v>
      </c>
      <c r="Y6" s="132">
        <f t="shared" si="11"/>
        <v>75</v>
      </c>
      <c r="Z6" s="134">
        <f t="shared" si="12"/>
        <v>3.5</v>
      </c>
      <c r="AA6" s="77">
        <f t="shared" si="13"/>
        <v>0</v>
      </c>
      <c r="AB6" s="77">
        <f t="shared" si="14"/>
        <v>0</v>
      </c>
      <c r="AC6" s="77">
        <f t="shared" si="15"/>
        <v>1</v>
      </c>
      <c r="AD6" s="77">
        <f t="shared" si="16"/>
        <v>1</v>
      </c>
      <c r="AE6" s="77">
        <f t="shared" si="17"/>
        <v>0</v>
      </c>
      <c r="AF6" s="77">
        <f t="shared" si="18"/>
        <v>0</v>
      </c>
      <c r="AG6" s="77">
        <f t="shared" si="19"/>
        <v>0</v>
      </c>
      <c r="AH6" s="77">
        <f t="shared" si="20"/>
        <v>0</v>
      </c>
      <c r="AI6" s="77">
        <f t="shared" si="21"/>
        <v>0</v>
      </c>
      <c r="AJ6" s="77">
        <f t="shared" si="22"/>
        <v>0</v>
      </c>
      <c r="AK6" s="77">
        <f t="shared" si="23"/>
        <v>0</v>
      </c>
      <c r="AL6" s="77">
        <f t="shared" si="24"/>
        <v>0</v>
      </c>
      <c r="AM6" s="77">
        <f t="shared" si="25"/>
        <v>0</v>
      </c>
      <c r="AN6" s="77">
        <f t="shared" si="26"/>
        <v>0</v>
      </c>
      <c r="AO6" s="77">
        <f t="shared" si="27"/>
        <v>0</v>
      </c>
      <c r="AP6" s="77">
        <f t="shared" si="28"/>
        <v>0</v>
      </c>
      <c r="AQ6" s="77">
        <f t="shared" si="29"/>
        <v>0</v>
      </c>
      <c r="AR6" s="77">
        <f t="shared" si="30"/>
        <v>0</v>
      </c>
      <c r="AS6" s="77">
        <f t="shared" si="31"/>
        <v>0</v>
      </c>
      <c r="AT6" s="77">
        <f t="shared" si="32"/>
        <v>0</v>
      </c>
      <c r="AU6" s="77">
        <f t="shared" si="33"/>
        <v>0</v>
      </c>
      <c r="AV6" s="77">
        <f t="shared" si="34"/>
        <v>0</v>
      </c>
      <c r="AW6" s="77">
        <f t="shared" si="35"/>
        <v>0</v>
      </c>
      <c r="AX6" s="77">
        <f t="shared" si="36"/>
        <v>0</v>
      </c>
      <c r="AY6" s="77">
        <f t="shared" si="37"/>
        <v>0</v>
      </c>
      <c r="AZ6" s="77">
        <f t="shared" si="38"/>
        <v>0</v>
      </c>
      <c r="BA6" s="77">
        <f t="shared" si="39"/>
        <v>0</v>
      </c>
      <c r="BB6" s="77">
        <f t="shared" si="40"/>
        <v>0</v>
      </c>
      <c r="BC6" s="77">
        <f t="shared" si="41"/>
        <v>0</v>
      </c>
      <c r="BD6" s="77">
        <f t="shared" si="42"/>
        <v>0</v>
      </c>
      <c r="BE6" s="77">
        <f t="shared" si="43"/>
        <v>0</v>
      </c>
      <c r="BF6" s="77">
        <f t="shared" si="44"/>
        <v>0</v>
      </c>
      <c r="BG6" s="77">
        <f t="shared" si="45"/>
        <v>0</v>
      </c>
      <c r="BH6" s="77">
        <f t="shared" si="46"/>
        <v>0</v>
      </c>
      <c r="BI6" s="77">
        <f t="shared" si="47"/>
        <v>0</v>
      </c>
      <c r="BJ6" s="77">
        <f t="shared" si="48"/>
        <v>0</v>
      </c>
      <c r="BK6" s="77">
        <f t="shared" si="49"/>
        <v>0</v>
      </c>
      <c r="BL6" s="77">
        <f t="shared" si="50"/>
        <v>0</v>
      </c>
      <c r="BM6" s="77">
        <f t="shared" si="51"/>
        <v>0</v>
      </c>
      <c r="BN6" s="77">
        <f t="shared" si="52"/>
        <v>0</v>
      </c>
      <c r="BO6" s="78">
        <f t="shared" si="53"/>
        <v>0</v>
      </c>
      <c r="BP6" s="77"/>
      <c r="BQ6" s="77" t="str">
        <f t="shared" si="54"/>
        <v/>
      </c>
      <c r="BR6" s="77" t="str">
        <f t="shared" si="55"/>
        <v/>
      </c>
      <c r="BS6" s="79">
        <f t="shared" si="56"/>
        <v>4</v>
      </c>
      <c r="BT6" s="77">
        <v>54.0</v>
      </c>
      <c r="BU6" s="77" t="s">
        <v>248</v>
      </c>
      <c r="BV6" s="77" t="s">
        <v>249</v>
      </c>
      <c r="BW6" s="77" t="s">
        <v>128</v>
      </c>
      <c r="BX6" s="77" t="s">
        <v>20</v>
      </c>
      <c r="BY6" s="77"/>
      <c r="BZ6" s="77"/>
      <c r="CA6" s="77">
        <v>37.0</v>
      </c>
      <c r="CB6" s="77">
        <v>0.0</v>
      </c>
      <c r="CC6" s="77">
        <v>38.0</v>
      </c>
      <c r="CD6" s="77">
        <v>0.0</v>
      </c>
      <c r="CE6" s="77"/>
      <c r="CF6" s="77"/>
      <c r="CG6" s="77" t="s">
        <v>201</v>
      </c>
      <c r="CH6" s="77" t="s">
        <v>201</v>
      </c>
      <c r="CI6" s="77">
        <v>75.0</v>
      </c>
      <c r="CJ6" s="77" t="s">
        <v>145</v>
      </c>
      <c r="CK6" s="77">
        <v>2.0</v>
      </c>
      <c r="CL6" s="77">
        <v>2.0</v>
      </c>
      <c r="CM6" s="77">
        <v>75.0</v>
      </c>
      <c r="CN6" s="77">
        <v>1.0</v>
      </c>
      <c r="CO6" s="77">
        <v>75.0</v>
      </c>
      <c r="CP6" s="77">
        <v>3.0</v>
      </c>
      <c r="CQ6" s="77">
        <v>75.0</v>
      </c>
      <c r="CR6" s="77">
        <v>3.5</v>
      </c>
      <c r="CS6" s="77">
        <v>0.0</v>
      </c>
      <c r="CT6" s="77">
        <v>0.0</v>
      </c>
      <c r="CU6" s="77">
        <v>1.0</v>
      </c>
      <c r="CV6" s="77">
        <v>1.0</v>
      </c>
      <c r="CW6" s="77">
        <v>0.0</v>
      </c>
      <c r="CX6" s="77">
        <v>0.0</v>
      </c>
      <c r="CY6" s="77">
        <v>0.0</v>
      </c>
      <c r="CZ6" s="77">
        <v>0.0</v>
      </c>
      <c r="DA6" s="77">
        <v>0.0</v>
      </c>
      <c r="DB6" s="77">
        <v>0.0</v>
      </c>
      <c r="DC6" s="77">
        <v>0.0</v>
      </c>
      <c r="DD6" s="77">
        <v>0.0</v>
      </c>
      <c r="DE6" s="77">
        <v>0.0</v>
      </c>
      <c r="DF6" s="77">
        <v>0.0</v>
      </c>
      <c r="DG6" s="77">
        <v>0.0</v>
      </c>
      <c r="DH6" s="77">
        <v>0.0</v>
      </c>
      <c r="DI6" s="77">
        <v>0.0</v>
      </c>
      <c r="DJ6" s="77">
        <v>0.0</v>
      </c>
      <c r="DK6" s="77">
        <v>0.0</v>
      </c>
      <c r="DL6" s="77">
        <v>0.0</v>
      </c>
      <c r="DM6" s="77">
        <v>0.0</v>
      </c>
      <c r="DN6" s="77">
        <v>0.0</v>
      </c>
      <c r="DO6" s="77">
        <v>0.0</v>
      </c>
      <c r="DP6" s="77">
        <v>0.0</v>
      </c>
      <c r="DQ6" s="77">
        <v>0.0</v>
      </c>
      <c r="DR6" s="77">
        <v>0.0</v>
      </c>
      <c r="DS6" s="77">
        <v>0.0</v>
      </c>
      <c r="DT6" s="77">
        <v>0.0</v>
      </c>
      <c r="DU6" s="77">
        <v>0.0</v>
      </c>
      <c r="DV6" s="77">
        <v>0.0</v>
      </c>
      <c r="DW6" s="77">
        <v>0.0</v>
      </c>
      <c r="DX6" s="77">
        <v>0.0</v>
      </c>
      <c r="DY6" s="77">
        <v>0.0</v>
      </c>
      <c r="DZ6" s="77">
        <v>0.0</v>
      </c>
      <c r="EA6" s="77">
        <v>0.0</v>
      </c>
      <c r="EB6" s="77">
        <v>0.0</v>
      </c>
      <c r="EC6" s="77">
        <v>0.0</v>
      </c>
      <c r="ED6" s="77">
        <v>0.0</v>
      </c>
      <c r="EE6" s="77">
        <v>0.0</v>
      </c>
      <c r="EF6" s="77">
        <v>0.0</v>
      </c>
      <c r="EG6" s="79">
        <f t="shared" si="57"/>
        <v>4</v>
      </c>
      <c r="EH6" s="22"/>
      <c r="EI6" s="77"/>
    </row>
    <row r="7" ht="18.0" customHeight="1">
      <c r="A7" s="135">
        <v>5.0</v>
      </c>
      <c r="B7" s="126">
        <v>225.0</v>
      </c>
      <c r="C7" s="127" t="s">
        <v>166</v>
      </c>
      <c r="D7" s="127" t="s">
        <v>253</v>
      </c>
      <c r="E7" s="128" t="s">
        <v>19</v>
      </c>
      <c r="F7" s="128" t="s">
        <v>20</v>
      </c>
      <c r="G7" s="126"/>
      <c r="H7" s="126"/>
      <c r="I7" s="126">
        <v>0.0</v>
      </c>
      <c r="J7" s="126">
        <v>0.0</v>
      </c>
      <c r="K7" s="126">
        <v>36.0</v>
      </c>
      <c r="L7" s="126">
        <v>0.0</v>
      </c>
      <c r="M7" s="140"/>
      <c r="N7" s="140"/>
      <c r="O7" s="129" t="str">
        <f t="shared" si="1"/>
        <v/>
      </c>
      <c r="P7" s="129" t="str">
        <f t="shared" si="2"/>
        <v/>
      </c>
      <c r="Q7" s="130">
        <f t="shared" si="3"/>
        <v>36</v>
      </c>
      <c r="R7" s="131" t="str">
        <f t="shared" si="4"/>
        <v> </v>
      </c>
      <c r="S7" s="72">
        <f t="shared" si="5"/>
        <v>1</v>
      </c>
      <c r="T7" s="73">
        <f t="shared" si="6"/>
        <v>1</v>
      </c>
      <c r="U7" s="132">
        <f t="shared" si="7"/>
        <v>36</v>
      </c>
      <c r="V7" s="133">
        <f t="shared" si="8"/>
        <v>4.5</v>
      </c>
      <c r="W7" s="132">
        <f t="shared" si="9"/>
        <v>36</v>
      </c>
      <c r="X7" s="133">
        <f t="shared" si="10"/>
        <v>5.5</v>
      </c>
      <c r="Y7" s="132">
        <f t="shared" si="11"/>
        <v>36</v>
      </c>
      <c r="Z7" s="134">
        <f t="shared" si="12"/>
        <v>5.5</v>
      </c>
      <c r="AA7" s="77">
        <f t="shared" si="13"/>
        <v>0</v>
      </c>
      <c r="AB7" s="77">
        <f t="shared" si="14"/>
        <v>0</v>
      </c>
      <c r="AC7" s="77">
        <f t="shared" si="15"/>
        <v>0</v>
      </c>
      <c r="AD7" s="77">
        <f t="shared" si="16"/>
        <v>0</v>
      </c>
      <c r="AE7" s="77">
        <f t="shared" si="17"/>
        <v>1</v>
      </c>
      <c r="AF7" s="77">
        <f t="shared" si="18"/>
        <v>0</v>
      </c>
      <c r="AG7" s="77">
        <f t="shared" si="19"/>
        <v>0</v>
      </c>
      <c r="AH7" s="77">
        <f t="shared" si="20"/>
        <v>0</v>
      </c>
      <c r="AI7" s="77">
        <f t="shared" si="21"/>
        <v>0</v>
      </c>
      <c r="AJ7" s="77">
        <f t="shared" si="22"/>
        <v>0</v>
      </c>
      <c r="AK7" s="77">
        <f t="shared" si="23"/>
        <v>0</v>
      </c>
      <c r="AL7" s="77">
        <f t="shared" si="24"/>
        <v>0</v>
      </c>
      <c r="AM7" s="77">
        <f t="shared" si="25"/>
        <v>0</v>
      </c>
      <c r="AN7" s="77">
        <f t="shared" si="26"/>
        <v>0</v>
      </c>
      <c r="AO7" s="77">
        <f t="shared" si="27"/>
        <v>0</v>
      </c>
      <c r="AP7" s="77">
        <f t="shared" si="28"/>
        <v>0</v>
      </c>
      <c r="AQ7" s="77">
        <f t="shared" si="29"/>
        <v>0</v>
      </c>
      <c r="AR7" s="77">
        <f t="shared" si="30"/>
        <v>0</v>
      </c>
      <c r="AS7" s="77">
        <f t="shared" si="31"/>
        <v>0</v>
      </c>
      <c r="AT7" s="77">
        <f t="shared" si="32"/>
        <v>0</v>
      </c>
      <c r="AU7" s="77">
        <f t="shared" si="33"/>
        <v>0</v>
      </c>
      <c r="AV7" s="77">
        <f t="shared" si="34"/>
        <v>0</v>
      </c>
      <c r="AW7" s="77">
        <f t="shared" si="35"/>
        <v>0</v>
      </c>
      <c r="AX7" s="77">
        <f t="shared" si="36"/>
        <v>0</v>
      </c>
      <c r="AY7" s="77">
        <f t="shared" si="37"/>
        <v>0</v>
      </c>
      <c r="AZ7" s="77">
        <f t="shared" si="38"/>
        <v>0</v>
      </c>
      <c r="BA7" s="77">
        <f t="shared" si="39"/>
        <v>0</v>
      </c>
      <c r="BB7" s="77">
        <f t="shared" si="40"/>
        <v>0</v>
      </c>
      <c r="BC7" s="77">
        <f t="shared" si="41"/>
        <v>0</v>
      </c>
      <c r="BD7" s="77">
        <f t="shared" si="42"/>
        <v>0</v>
      </c>
      <c r="BE7" s="77">
        <f t="shared" si="43"/>
        <v>0</v>
      </c>
      <c r="BF7" s="77">
        <f t="shared" si="44"/>
        <v>0</v>
      </c>
      <c r="BG7" s="77">
        <f t="shared" si="45"/>
        <v>0</v>
      </c>
      <c r="BH7" s="77">
        <f t="shared" si="46"/>
        <v>0</v>
      </c>
      <c r="BI7" s="77">
        <f t="shared" si="47"/>
        <v>0</v>
      </c>
      <c r="BJ7" s="77">
        <f t="shared" si="48"/>
        <v>0</v>
      </c>
      <c r="BK7" s="77">
        <f t="shared" si="49"/>
        <v>0</v>
      </c>
      <c r="BL7" s="77">
        <f t="shared" si="50"/>
        <v>0</v>
      </c>
      <c r="BM7" s="77">
        <f t="shared" si="51"/>
        <v>0</v>
      </c>
      <c r="BN7" s="77">
        <f t="shared" si="52"/>
        <v>0</v>
      </c>
      <c r="BO7" s="78">
        <f t="shared" si="53"/>
        <v>0</v>
      </c>
      <c r="BP7" s="77"/>
      <c r="BQ7" s="77" t="str">
        <f t="shared" si="54"/>
        <v/>
      </c>
      <c r="BR7" s="77" t="str">
        <f t="shared" si="55"/>
        <v/>
      </c>
      <c r="BS7" s="79">
        <f t="shared" si="56"/>
        <v>5</v>
      </c>
      <c r="BT7" s="77">
        <v>225.0</v>
      </c>
      <c r="BU7" s="77" t="s">
        <v>166</v>
      </c>
      <c r="BV7" s="77" t="s">
        <v>253</v>
      </c>
      <c r="BW7" s="77" t="s">
        <v>19</v>
      </c>
      <c r="BX7" s="77" t="s">
        <v>20</v>
      </c>
      <c r="BY7" s="77"/>
      <c r="BZ7" s="77"/>
      <c r="CA7" s="77">
        <v>0.0</v>
      </c>
      <c r="CB7" s="77">
        <v>0.0</v>
      </c>
      <c r="CC7" s="77">
        <v>36.0</v>
      </c>
      <c r="CD7" s="77">
        <v>0.0</v>
      </c>
      <c r="CE7" s="77"/>
      <c r="CF7" s="77"/>
      <c r="CG7" s="77" t="s">
        <v>201</v>
      </c>
      <c r="CH7" s="77" t="s">
        <v>201</v>
      </c>
      <c r="CI7" s="77">
        <v>36.0</v>
      </c>
      <c r="CJ7" s="77" t="s">
        <v>145</v>
      </c>
      <c r="CK7" s="77">
        <v>1.0</v>
      </c>
      <c r="CL7" s="77">
        <v>1.0</v>
      </c>
      <c r="CM7" s="77">
        <v>36.0</v>
      </c>
      <c r="CN7" s="77">
        <v>4.5</v>
      </c>
      <c r="CO7" s="77">
        <v>36.0</v>
      </c>
      <c r="CP7" s="77">
        <v>5.5</v>
      </c>
      <c r="CQ7" s="77">
        <v>36.0</v>
      </c>
      <c r="CR7" s="77">
        <v>5.5</v>
      </c>
      <c r="CS7" s="77">
        <v>0.0</v>
      </c>
      <c r="CT7" s="77">
        <v>0.0</v>
      </c>
      <c r="CU7" s="77">
        <v>0.0</v>
      </c>
      <c r="CV7" s="77">
        <v>0.0</v>
      </c>
      <c r="CW7" s="77">
        <v>1.0</v>
      </c>
      <c r="CX7" s="77">
        <v>0.0</v>
      </c>
      <c r="CY7" s="77">
        <v>0.0</v>
      </c>
      <c r="CZ7" s="77">
        <v>0.0</v>
      </c>
      <c r="DA7" s="77">
        <v>0.0</v>
      </c>
      <c r="DB7" s="77">
        <v>0.0</v>
      </c>
      <c r="DC7" s="77">
        <v>0.0</v>
      </c>
      <c r="DD7" s="77">
        <v>0.0</v>
      </c>
      <c r="DE7" s="77">
        <v>0.0</v>
      </c>
      <c r="DF7" s="77">
        <v>0.0</v>
      </c>
      <c r="DG7" s="77">
        <v>0.0</v>
      </c>
      <c r="DH7" s="77">
        <v>0.0</v>
      </c>
      <c r="DI7" s="77">
        <v>0.0</v>
      </c>
      <c r="DJ7" s="77">
        <v>0.0</v>
      </c>
      <c r="DK7" s="77">
        <v>0.0</v>
      </c>
      <c r="DL7" s="77">
        <v>0.0</v>
      </c>
      <c r="DM7" s="77">
        <v>0.0</v>
      </c>
      <c r="DN7" s="77">
        <v>0.0</v>
      </c>
      <c r="DO7" s="77">
        <v>0.0</v>
      </c>
      <c r="DP7" s="77">
        <v>0.0</v>
      </c>
      <c r="DQ7" s="77">
        <v>0.0</v>
      </c>
      <c r="DR7" s="77">
        <v>0.0</v>
      </c>
      <c r="DS7" s="77">
        <v>0.0</v>
      </c>
      <c r="DT7" s="77">
        <v>0.0</v>
      </c>
      <c r="DU7" s="77">
        <v>0.0</v>
      </c>
      <c r="DV7" s="77">
        <v>0.0</v>
      </c>
      <c r="DW7" s="77">
        <v>0.0</v>
      </c>
      <c r="DX7" s="77">
        <v>0.0</v>
      </c>
      <c r="DY7" s="77">
        <v>0.0</v>
      </c>
      <c r="DZ7" s="77">
        <v>0.0</v>
      </c>
      <c r="EA7" s="77">
        <v>0.0</v>
      </c>
      <c r="EB7" s="77">
        <v>0.0</v>
      </c>
      <c r="EC7" s="77">
        <v>0.0</v>
      </c>
      <c r="ED7" s="77">
        <v>0.0</v>
      </c>
      <c r="EE7" s="77">
        <v>0.0</v>
      </c>
      <c r="EF7" s="77">
        <v>0.0</v>
      </c>
      <c r="EG7" s="79">
        <f t="shared" si="57"/>
        <v>5</v>
      </c>
      <c r="EH7" s="22"/>
      <c r="EI7" s="77"/>
    </row>
    <row r="8" ht="18.0" customHeight="1">
      <c r="A8" s="135">
        <v>6.0</v>
      </c>
      <c r="B8" s="126">
        <v>66.0</v>
      </c>
      <c r="C8" s="127" t="s">
        <v>254</v>
      </c>
      <c r="D8" s="127" t="s">
        <v>255</v>
      </c>
      <c r="E8" s="128" t="s">
        <v>128</v>
      </c>
      <c r="F8" s="128" t="s">
        <v>20</v>
      </c>
      <c r="G8" s="126"/>
      <c r="H8" s="126"/>
      <c r="I8" s="126">
        <v>36.0</v>
      </c>
      <c r="J8" s="126">
        <v>0.0</v>
      </c>
      <c r="K8" s="126">
        <v>0.0</v>
      </c>
      <c r="L8" s="126">
        <v>0.0</v>
      </c>
      <c r="M8" s="140"/>
      <c r="N8" s="140"/>
      <c r="O8" s="129" t="str">
        <f t="shared" si="1"/>
        <v/>
      </c>
      <c r="P8" s="129" t="str">
        <f t="shared" si="2"/>
        <v/>
      </c>
      <c r="Q8" s="130">
        <f t="shared" si="3"/>
        <v>36</v>
      </c>
      <c r="R8" s="131" t="str">
        <f t="shared" si="4"/>
        <v> </v>
      </c>
      <c r="S8" s="72">
        <f t="shared" si="5"/>
        <v>1</v>
      </c>
      <c r="T8" s="73">
        <f t="shared" si="6"/>
        <v>1</v>
      </c>
      <c r="U8" s="132">
        <f t="shared" si="7"/>
        <v>36</v>
      </c>
      <c r="V8" s="133">
        <f t="shared" si="8"/>
        <v>4.5</v>
      </c>
      <c r="W8" s="132">
        <f t="shared" si="9"/>
        <v>36</v>
      </c>
      <c r="X8" s="133">
        <f t="shared" si="10"/>
        <v>5.5</v>
      </c>
      <c r="Y8" s="132">
        <f t="shared" si="11"/>
        <v>36</v>
      </c>
      <c r="Z8" s="134">
        <f t="shared" si="12"/>
        <v>5.5</v>
      </c>
      <c r="AA8" s="77">
        <f t="shared" si="13"/>
        <v>0</v>
      </c>
      <c r="AB8" s="77">
        <f t="shared" si="14"/>
        <v>0</v>
      </c>
      <c r="AC8" s="77">
        <f t="shared" si="15"/>
        <v>0</v>
      </c>
      <c r="AD8" s="77">
        <f t="shared" si="16"/>
        <v>0</v>
      </c>
      <c r="AE8" s="77">
        <f t="shared" si="17"/>
        <v>1</v>
      </c>
      <c r="AF8" s="77">
        <f t="shared" si="18"/>
        <v>0</v>
      </c>
      <c r="AG8" s="77">
        <f t="shared" si="19"/>
        <v>0</v>
      </c>
      <c r="AH8" s="77">
        <f t="shared" si="20"/>
        <v>0</v>
      </c>
      <c r="AI8" s="77">
        <f t="shared" si="21"/>
        <v>0</v>
      </c>
      <c r="AJ8" s="77">
        <f t="shared" si="22"/>
        <v>0</v>
      </c>
      <c r="AK8" s="77">
        <f t="shared" si="23"/>
        <v>0</v>
      </c>
      <c r="AL8" s="77">
        <f t="shared" si="24"/>
        <v>0</v>
      </c>
      <c r="AM8" s="77">
        <f t="shared" si="25"/>
        <v>0</v>
      </c>
      <c r="AN8" s="77">
        <f t="shared" si="26"/>
        <v>0</v>
      </c>
      <c r="AO8" s="77">
        <f t="shared" si="27"/>
        <v>0</v>
      </c>
      <c r="AP8" s="77">
        <f t="shared" si="28"/>
        <v>0</v>
      </c>
      <c r="AQ8" s="77">
        <f t="shared" si="29"/>
        <v>0</v>
      </c>
      <c r="AR8" s="77">
        <f t="shared" si="30"/>
        <v>0</v>
      </c>
      <c r="AS8" s="77">
        <f t="shared" si="31"/>
        <v>0</v>
      </c>
      <c r="AT8" s="77">
        <f t="shared" si="32"/>
        <v>0</v>
      </c>
      <c r="AU8" s="77">
        <f t="shared" si="33"/>
        <v>0</v>
      </c>
      <c r="AV8" s="77">
        <f t="shared" si="34"/>
        <v>0</v>
      </c>
      <c r="AW8" s="77">
        <f t="shared" si="35"/>
        <v>0</v>
      </c>
      <c r="AX8" s="77">
        <f t="shared" si="36"/>
        <v>0</v>
      </c>
      <c r="AY8" s="77">
        <f t="shared" si="37"/>
        <v>0</v>
      </c>
      <c r="AZ8" s="77">
        <f t="shared" si="38"/>
        <v>0</v>
      </c>
      <c r="BA8" s="77">
        <f t="shared" si="39"/>
        <v>0</v>
      </c>
      <c r="BB8" s="77">
        <f t="shared" si="40"/>
        <v>0</v>
      </c>
      <c r="BC8" s="77">
        <f t="shared" si="41"/>
        <v>0</v>
      </c>
      <c r="BD8" s="77">
        <f t="shared" si="42"/>
        <v>0</v>
      </c>
      <c r="BE8" s="77">
        <f t="shared" si="43"/>
        <v>0</v>
      </c>
      <c r="BF8" s="77">
        <f t="shared" si="44"/>
        <v>0</v>
      </c>
      <c r="BG8" s="77">
        <f t="shared" si="45"/>
        <v>0</v>
      </c>
      <c r="BH8" s="77">
        <f t="shared" si="46"/>
        <v>0</v>
      </c>
      <c r="BI8" s="77">
        <f t="shared" si="47"/>
        <v>0</v>
      </c>
      <c r="BJ8" s="77">
        <f t="shared" si="48"/>
        <v>0</v>
      </c>
      <c r="BK8" s="77">
        <f t="shared" si="49"/>
        <v>0</v>
      </c>
      <c r="BL8" s="77">
        <f t="shared" si="50"/>
        <v>0</v>
      </c>
      <c r="BM8" s="77">
        <f t="shared" si="51"/>
        <v>0</v>
      </c>
      <c r="BN8" s="77">
        <f t="shared" si="52"/>
        <v>0</v>
      </c>
      <c r="BO8" s="78">
        <f t="shared" si="53"/>
        <v>0</v>
      </c>
      <c r="BP8" s="77"/>
      <c r="BQ8" s="77" t="str">
        <f t="shared" si="54"/>
        <v/>
      </c>
      <c r="BR8" s="77" t="str">
        <f t="shared" si="55"/>
        <v/>
      </c>
      <c r="BS8" s="79">
        <f t="shared" si="56"/>
        <v>6</v>
      </c>
      <c r="BT8" s="77">
        <v>66.0</v>
      </c>
      <c r="BU8" s="77" t="s">
        <v>254</v>
      </c>
      <c r="BV8" s="77" t="s">
        <v>255</v>
      </c>
      <c r="BW8" s="77" t="s">
        <v>128</v>
      </c>
      <c r="BX8" s="77" t="s">
        <v>20</v>
      </c>
      <c r="BY8" s="77"/>
      <c r="BZ8" s="77"/>
      <c r="CA8" s="77">
        <v>36.0</v>
      </c>
      <c r="CB8" s="77">
        <v>0.0</v>
      </c>
      <c r="CC8" s="77">
        <v>0.0</v>
      </c>
      <c r="CD8" s="77">
        <v>0.0</v>
      </c>
      <c r="CE8" s="77"/>
      <c r="CF8" s="77"/>
      <c r="CG8" s="77" t="s">
        <v>201</v>
      </c>
      <c r="CH8" s="77" t="s">
        <v>201</v>
      </c>
      <c r="CI8" s="77">
        <v>36.0</v>
      </c>
      <c r="CJ8" s="77" t="s">
        <v>145</v>
      </c>
      <c r="CK8" s="77">
        <v>1.0</v>
      </c>
      <c r="CL8" s="77">
        <v>1.0</v>
      </c>
      <c r="CM8" s="77">
        <v>36.0</v>
      </c>
      <c r="CN8" s="77">
        <v>4.5</v>
      </c>
      <c r="CO8" s="77">
        <v>36.0</v>
      </c>
      <c r="CP8" s="77">
        <v>5.5</v>
      </c>
      <c r="CQ8" s="77">
        <v>36.0</v>
      </c>
      <c r="CR8" s="77">
        <v>5.5</v>
      </c>
      <c r="CS8" s="77">
        <v>0.0</v>
      </c>
      <c r="CT8" s="77">
        <v>0.0</v>
      </c>
      <c r="CU8" s="77">
        <v>0.0</v>
      </c>
      <c r="CV8" s="77">
        <v>0.0</v>
      </c>
      <c r="CW8" s="77">
        <v>1.0</v>
      </c>
      <c r="CX8" s="77">
        <v>0.0</v>
      </c>
      <c r="CY8" s="77">
        <v>0.0</v>
      </c>
      <c r="CZ8" s="77">
        <v>0.0</v>
      </c>
      <c r="DA8" s="77">
        <v>0.0</v>
      </c>
      <c r="DB8" s="77">
        <v>0.0</v>
      </c>
      <c r="DC8" s="77">
        <v>0.0</v>
      </c>
      <c r="DD8" s="77">
        <v>0.0</v>
      </c>
      <c r="DE8" s="77">
        <v>0.0</v>
      </c>
      <c r="DF8" s="77">
        <v>0.0</v>
      </c>
      <c r="DG8" s="77">
        <v>0.0</v>
      </c>
      <c r="DH8" s="77">
        <v>0.0</v>
      </c>
      <c r="DI8" s="77">
        <v>0.0</v>
      </c>
      <c r="DJ8" s="77">
        <v>0.0</v>
      </c>
      <c r="DK8" s="77">
        <v>0.0</v>
      </c>
      <c r="DL8" s="77">
        <v>0.0</v>
      </c>
      <c r="DM8" s="77">
        <v>0.0</v>
      </c>
      <c r="DN8" s="77">
        <v>0.0</v>
      </c>
      <c r="DO8" s="77">
        <v>0.0</v>
      </c>
      <c r="DP8" s="77">
        <v>0.0</v>
      </c>
      <c r="DQ8" s="77">
        <v>0.0</v>
      </c>
      <c r="DR8" s="77">
        <v>0.0</v>
      </c>
      <c r="DS8" s="77">
        <v>0.0</v>
      </c>
      <c r="DT8" s="77">
        <v>0.0</v>
      </c>
      <c r="DU8" s="77">
        <v>0.0</v>
      </c>
      <c r="DV8" s="77">
        <v>0.0</v>
      </c>
      <c r="DW8" s="77">
        <v>0.0</v>
      </c>
      <c r="DX8" s="77">
        <v>0.0</v>
      </c>
      <c r="DY8" s="77">
        <v>0.0</v>
      </c>
      <c r="DZ8" s="77">
        <v>0.0</v>
      </c>
      <c r="EA8" s="77">
        <v>0.0</v>
      </c>
      <c r="EB8" s="77">
        <v>0.0</v>
      </c>
      <c r="EC8" s="77">
        <v>0.0</v>
      </c>
      <c r="ED8" s="77">
        <v>0.0</v>
      </c>
      <c r="EE8" s="77">
        <v>0.0</v>
      </c>
      <c r="EF8" s="77">
        <v>0.0</v>
      </c>
      <c r="EG8" s="79">
        <f t="shared" si="57"/>
        <v>6</v>
      </c>
      <c r="EH8" s="22"/>
      <c r="EI8" s="77"/>
    </row>
    <row r="9" ht="18.0" customHeight="1">
      <c r="A9" s="135">
        <v>7.0</v>
      </c>
      <c r="B9" s="126">
        <v>173.0</v>
      </c>
      <c r="C9" s="127" t="s">
        <v>256</v>
      </c>
      <c r="D9" s="127" t="s">
        <v>257</v>
      </c>
      <c r="E9" s="128" t="s">
        <v>128</v>
      </c>
      <c r="F9" s="128" t="s">
        <v>20</v>
      </c>
      <c r="G9" s="126"/>
      <c r="H9" s="126"/>
      <c r="I9" s="126">
        <v>0.0</v>
      </c>
      <c r="J9" s="126">
        <v>0.0</v>
      </c>
      <c r="K9" s="126">
        <v>35.0</v>
      </c>
      <c r="L9" s="126">
        <v>0.0</v>
      </c>
      <c r="M9" s="140"/>
      <c r="N9" s="140"/>
      <c r="O9" s="129" t="str">
        <f t="shared" si="1"/>
        <v/>
      </c>
      <c r="P9" s="129" t="str">
        <f t="shared" si="2"/>
        <v/>
      </c>
      <c r="Q9" s="130">
        <f t="shared" si="3"/>
        <v>35</v>
      </c>
      <c r="R9" s="131" t="str">
        <f t="shared" si="4"/>
        <v> </v>
      </c>
      <c r="S9" s="72">
        <f t="shared" si="5"/>
        <v>1</v>
      </c>
      <c r="T9" s="73">
        <f t="shared" si="6"/>
        <v>1</v>
      </c>
      <c r="U9" s="132">
        <f t="shared" si="7"/>
        <v>35</v>
      </c>
      <c r="V9" s="133">
        <f t="shared" si="8"/>
        <v>6.5</v>
      </c>
      <c r="W9" s="132">
        <f t="shared" si="9"/>
        <v>35</v>
      </c>
      <c r="X9" s="133">
        <f t="shared" si="10"/>
        <v>7.5</v>
      </c>
      <c r="Y9" s="132">
        <f t="shared" si="11"/>
        <v>35</v>
      </c>
      <c r="Z9" s="134">
        <f t="shared" si="12"/>
        <v>7.5</v>
      </c>
      <c r="AA9" s="77">
        <f t="shared" si="13"/>
        <v>0</v>
      </c>
      <c r="AB9" s="77">
        <f t="shared" si="14"/>
        <v>0</v>
      </c>
      <c r="AC9" s="77">
        <f t="shared" si="15"/>
        <v>0</v>
      </c>
      <c r="AD9" s="77">
        <f t="shared" si="16"/>
        <v>0</v>
      </c>
      <c r="AE9" s="77">
        <f t="shared" si="17"/>
        <v>0</v>
      </c>
      <c r="AF9" s="77">
        <f t="shared" si="18"/>
        <v>1</v>
      </c>
      <c r="AG9" s="77">
        <f t="shared" si="19"/>
        <v>0</v>
      </c>
      <c r="AH9" s="77">
        <f t="shared" si="20"/>
        <v>0</v>
      </c>
      <c r="AI9" s="77">
        <f t="shared" si="21"/>
        <v>0</v>
      </c>
      <c r="AJ9" s="77">
        <f t="shared" si="22"/>
        <v>0</v>
      </c>
      <c r="AK9" s="77">
        <f t="shared" si="23"/>
        <v>0</v>
      </c>
      <c r="AL9" s="77">
        <f t="shared" si="24"/>
        <v>0</v>
      </c>
      <c r="AM9" s="77">
        <f t="shared" si="25"/>
        <v>0</v>
      </c>
      <c r="AN9" s="77">
        <f t="shared" si="26"/>
        <v>0</v>
      </c>
      <c r="AO9" s="77">
        <f t="shared" si="27"/>
        <v>0</v>
      </c>
      <c r="AP9" s="77">
        <f t="shared" si="28"/>
        <v>0</v>
      </c>
      <c r="AQ9" s="77">
        <f t="shared" si="29"/>
        <v>0</v>
      </c>
      <c r="AR9" s="77">
        <f t="shared" si="30"/>
        <v>0</v>
      </c>
      <c r="AS9" s="77">
        <f t="shared" si="31"/>
        <v>0</v>
      </c>
      <c r="AT9" s="77">
        <f t="shared" si="32"/>
        <v>0</v>
      </c>
      <c r="AU9" s="77">
        <f t="shared" si="33"/>
        <v>0</v>
      </c>
      <c r="AV9" s="77">
        <f t="shared" si="34"/>
        <v>0</v>
      </c>
      <c r="AW9" s="77">
        <f t="shared" si="35"/>
        <v>0</v>
      </c>
      <c r="AX9" s="77">
        <f t="shared" si="36"/>
        <v>0</v>
      </c>
      <c r="AY9" s="77">
        <f t="shared" si="37"/>
        <v>0</v>
      </c>
      <c r="AZ9" s="77">
        <f t="shared" si="38"/>
        <v>0</v>
      </c>
      <c r="BA9" s="77">
        <f t="shared" si="39"/>
        <v>0</v>
      </c>
      <c r="BB9" s="77">
        <f t="shared" si="40"/>
        <v>0</v>
      </c>
      <c r="BC9" s="77">
        <f t="shared" si="41"/>
        <v>0</v>
      </c>
      <c r="BD9" s="77">
        <f t="shared" si="42"/>
        <v>0</v>
      </c>
      <c r="BE9" s="77">
        <f t="shared" si="43"/>
        <v>0</v>
      </c>
      <c r="BF9" s="77">
        <f t="shared" si="44"/>
        <v>0</v>
      </c>
      <c r="BG9" s="77">
        <f t="shared" si="45"/>
        <v>0</v>
      </c>
      <c r="BH9" s="77">
        <f t="shared" si="46"/>
        <v>0</v>
      </c>
      <c r="BI9" s="77">
        <f t="shared" si="47"/>
        <v>0</v>
      </c>
      <c r="BJ9" s="77">
        <f t="shared" si="48"/>
        <v>0</v>
      </c>
      <c r="BK9" s="77">
        <f t="shared" si="49"/>
        <v>0</v>
      </c>
      <c r="BL9" s="77">
        <f t="shared" si="50"/>
        <v>0</v>
      </c>
      <c r="BM9" s="77">
        <f t="shared" si="51"/>
        <v>0</v>
      </c>
      <c r="BN9" s="77">
        <f t="shared" si="52"/>
        <v>0</v>
      </c>
      <c r="BO9" s="78">
        <f t="shared" si="53"/>
        <v>0</v>
      </c>
      <c r="BP9" s="77"/>
      <c r="BQ9" s="77" t="str">
        <f t="shared" si="54"/>
        <v/>
      </c>
      <c r="BR9" s="77" t="str">
        <f t="shared" si="55"/>
        <v/>
      </c>
      <c r="BS9" s="79">
        <f t="shared" si="56"/>
        <v>7</v>
      </c>
      <c r="BT9" s="77">
        <v>173.0</v>
      </c>
      <c r="BU9" s="77" t="s">
        <v>256</v>
      </c>
      <c r="BV9" s="77" t="s">
        <v>257</v>
      </c>
      <c r="BW9" s="77" t="s">
        <v>128</v>
      </c>
      <c r="BX9" s="77" t="s">
        <v>20</v>
      </c>
      <c r="BY9" s="77"/>
      <c r="BZ9" s="77"/>
      <c r="CA9" s="77">
        <v>0.0</v>
      </c>
      <c r="CB9" s="77">
        <v>0.0</v>
      </c>
      <c r="CC9" s="77">
        <v>35.0</v>
      </c>
      <c r="CD9" s="77">
        <v>0.0</v>
      </c>
      <c r="CE9" s="77"/>
      <c r="CF9" s="77"/>
      <c r="CG9" s="77" t="s">
        <v>201</v>
      </c>
      <c r="CH9" s="77" t="s">
        <v>201</v>
      </c>
      <c r="CI9" s="77">
        <v>35.0</v>
      </c>
      <c r="CJ9" s="77" t="s">
        <v>145</v>
      </c>
      <c r="CK9" s="77">
        <v>1.0</v>
      </c>
      <c r="CL9" s="77">
        <v>1.0</v>
      </c>
      <c r="CM9" s="77">
        <v>35.0</v>
      </c>
      <c r="CN9" s="77">
        <v>6.5</v>
      </c>
      <c r="CO9" s="77">
        <v>35.0</v>
      </c>
      <c r="CP9" s="77">
        <v>7.5</v>
      </c>
      <c r="CQ9" s="77">
        <v>35.0</v>
      </c>
      <c r="CR9" s="77">
        <v>7.5</v>
      </c>
      <c r="CS9" s="77">
        <v>0.0</v>
      </c>
      <c r="CT9" s="77">
        <v>0.0</v>
      </c>
      <c r="CU9" s="77">
        <v>0.0</v>
      </c>
      <c r="CV9" s="77">
        <v>0.0</v>
      </c>
      <c r="CW9" s="77">
        <v>0.0</v>
      </c>
      <c r="CX9" s="77">
        <v>1.0</v>
      </c>
      <c r="CY9" s="77">
        <v>0.0</v>
      </c>
      <c r="CZ9" s="77">
        <v>0.0</v>
      </c>
      <c r="DA9" s="77">
        <v>0.0</v>
      </c>
      <c r="DB9" s="77">
        <v>0.0</v>
      </c>
      <c r="DC9" s="77">
        <v>0.0</v>
      </c>
      <c r="DD9" s="77">
        <v>0.0</v>
      </c>
      <c r="DE9" s="77">
        <v>0.0</v>
      </c>
      <c r="DF9" s="77">
        <v>0.0</v>
      </c>
      <c r="DG9" s="77">
        <v>0.0</v>
      </c>
      <c r="DH9" s="77">
        <v>0.0</v>
      </c>
      <c r="DI9" s="77">
        <v>0.0</v>
      </c>
      <c r="DJ9" s="77">
        <v>0.0</v>
      </c>
      <c r="DK9" s="77">
        <v>0.0</v>
      </c>
      <c r="DL9" s="77">
        <v>0.0</v>
      </c>
      <c r="DM9" s="77">
        <v>0.0</v>
      </c>
      <c r="DN9" s="77">
        <v>0.0</v>
      </c>
      <c r="DO9" s="77">
        <v>0.0</v>
      </c>
      <c r="DP9" s="77">
        <v>0.0</v>
      </c>
      <c r="DQ9" s="77">
        <v>0.0</v>
      </c>
      <c r="DR9" s="77">
        <v>0.0</v>
      </c>
      <c r="DS9" s="77">
        <v>0.0</v>
      </c>
      <c r="DT9" s="77">
        <v>0.0</v>
      </c>
      <c r="DU9" s="77">
        <v>0.0</v>
      </c>
      <c r="DV9" s="77">
        <v>0.0</v>
      </c>
      <c r="DW9" s="77">
        <v>0.0</v>
      </c>
      <c r="DX9" s="77">
        <v>0.0</v>
      </c>
      <c r="DY9" s="77">
        <v>0.0</v>
      </c>
      <c r="DZ9" s="77">
        <v>0.0</v>
      </c>
      <c r="EA9" s="77">
        <v>0.0</v>
      </c>
      <c r="EB9" s="77">
        <v>0.0</v>
      </c>
      <c r="EC9" s="77">
        <v>0.0</v>
      </c>
      <c r="ED9" s="77">
        <v>0.0</v>
      </c>
      <c r="EE9" s="77">
        <v>0.0</v>
      </c>
      <c r="EF9" s="77">
        <v>0.0</v>
      </c>
      <c r="EG9" s="79">
        <f t="shared" si="57"/>
        <v>7</v>
      </c>
      <c r="EH9" s="22"/>
      <c r="EI9" s="77"/>
    </row>
    <row r="10" ht="18.0" customHeight="1">
      <c r="A10" s="135">
        <v>8.0</v>
      </c>
      <c r="B10" s="126">
        <v>81.0</v>
      </c>
      <c r="C10" s="127" t="s">
        <v>143</v>
      </c>
      <c r="D10" s="127" t="s">
        <v>233</v>
      </c>
      <c r="E10" s="128" t="s">
        <v>122</v>
      </c>
      <c r="F10" s="128" t="s">
        <v>123</v>
      </c>
      <c r="G10" s="126"/>
      <c r="H10" s="126"/>
      <c r="I10" s="126">
        <v>35.0</v>
      </c>
      <c r="J10" s="126" t="s">
        <v>258</v>
      </c>
      <c r="K10" s="126">
        <v>0.0</v>
      </c>
      <c r="L10" s="126">
        <v>0.0</v>
      </c>
      <c r="M10" s="140"/>
      <c r="N10" s="140"/>
      <c r="O10" s="129" t="str">
        <f t="shared" si="1"/>
        <v/>
      </c>
      <c r="P10" s="129" t="str">
        <f t="shared" si="2"/>
        <v/>
      </c>
      <c r="Q10" s="130">
        <f t="shared" si="3"/>
        <v>35</v>
      </c>
      <c r="R10" s="131" t="str">
        <f t="shared" si="4"/>
        <v> </v>
      </c>
      <c r="S10" s="72">
        <f t="shared" si="5"/>
        <v>1</v>
      </c>
      <c r="T10" s="73">
        <f t="shared" si="6"/>
        <v>1</v>
      </c>
      <c r="U10" s="132">
        <f t="shared" si="7"/>
        <v>35</v>
      </c>
      <c r="V10" s="133">
        <f t="shared" si="8"/>
        <v>6.5</v>
      </c>
      <c r="W10" s="132">
        <f t="shared" si="9"/>
        <v>35</v>
      </c>
      <c r="X10" s="133">
        <f t="shared" si="10"/>
        <v>7.5</v>
      </c>
      <c r="Y10" s="132">
        <f t="shared" si="11"/>
        <v>35</v>
      </c>
      <c r="Z10" s="134">
        <f t="shared" si="12"/>
        <v>7.5</v>
      </c>
      <c r="AA10" s="77">
        <f t="shared" si="13"/>
        <v>0</v>
      </c>
      <c r="AB10" s="77">
        <f t="shared" si="14"/>
        <v>0</v>
      </c>
      <c r="AC10" s="77">
        <f t="shared" si="15"/>
        <v>0</v>
      </c>
      <c r="AD10" s="77">
        <f t="shared" si="16"/>
        <v>0</v>
      </c>
      <c r="AE10" s="77">
        <f t="shared" si="17"/>
        <v>0</v>
      </c>
      <c r="AF10" s="77">
        <f t="shared" si="18"/>
        <v>1</v>
      </c>
      <c r="AG10" s="77">
        <f t="shared" si="19"/>
        <v>0</v>
      </c>
      <c r="AH10" s="77">
        <f t="shared" si="20"/>
        <v>0</v>
      </c>
      <c r="AI10" s="77">
        <f t="shared" si="21"/>
        <v>0</v>
      </c>
      <c r="AJ10" s="77">
        <f t="shared" si="22"/>
        <v>0</v>
      </c>
      <c r="AK10" s="77">
        <f t="shared" si="23"/>
        <v>0</v>
      </c>
      <c r="AL10" s="77">
        <f t="shared" si="24"/>
        <v>0</v>
      </c>
      <c r="AM10" s="77">
        <f t="shared" si="25"/>
        <v>0</v>
      </c>
      <c r="AN10" s="77">
        <f t="shared" si="26"/>
        <v>0</v>
      </c>
      <c r="AO10" s="77">
        <f t="shared" si="27"/>
        <v>0</v>
      </c>
      <c r="AP10" s="77">
        <f t="shared" si="28"/>
        <v>0</v>
      </c>
      <c r="AQ10" s="77">
        <f t="shared" si="29"/>
        <v>0</v>
      </c>
      <c r="AR10" s="77">
        <f t="shared" si="30"/>
        <v>0</v>
      </c>
      <c r="AS10" s="77">
        <f t="shared" si="31"/>
        <v>0</v>
      </c>
      <c r="AT10" s="77">
        <f t="shared" si="32"/>
        <v>0</v>
      </c>
      <c r="AU10" s="77">
        <f t="shared" si="33"/>
        <v>0</v>
      </c>
      <c r="AV10" s="77">
        <f t="shared" si="34"/>
        <v>0</v>
      </c>
      <c r="AW10" s="77">
        <f t="shared" si="35"/>
        <v>0</v>
      </c>
      <c r="AX10" s="77">
        <f t="shared" si="36"/>
        <v>0</v>
      </c>
      <c r="AY10" s="77">
        <f t="shared" si="37"/>
        <v>0</v>
      </c>
      <c r="AZ10" s="77">
        <f t="shared" si="38"/>
        <v>0</v>
      </c>
      <c r="BA10" s="77">
        <f t="shared" si="39"/>
        <v>0</v>
      </c>
      <c r="BB10" s="77">
        <f t="shared" si="40"/>
        <v>0</v>
      </c>
      <c r="BC10" s="77">
        <f t="shared" si="41"/>
        <v>0</v>
      </c>
      <c r="BD10" s="77">
        <f t="shared" si="42"/>
        <v>0</v>
      </c>
      <c r="BE10" s="77">
        <f t="shared" si="43"/>
        <v>0</v>
      </c>
      <c r="BF10" s="77">
        <f t="shared" si="44"/>
        <v>0</v>
      </c>
      <c r="BG10" s="77">
        <f t="shared" si="45"/>
        <v>0</v>
      </c>
      <c r="BH10" s="77">
        <f t="shared" si="46"/>
        <v>0</v>
      </c>
      <c r="BI10" s="77">
        <f t="shared" si="47"/>
        <v>0</v>
      </c>
      <c r="BJ10" s="77">
        <f t="shared" si="48"/>
        <v>0</v>
      </c>
      <c r="BK10" s="77">
        <f t="shared" si="49"/>
        <v>0</v>
      </c>
      <c r="BL10" s="77">
        <f t="shared" si="50"/>
        <v>0</v>
      </c>
      <c r="BM10" s="77">
        <f t="shared" si="51"/>
        <v>0</v>
      </c>
      <c r="BN10" s="77">
        <f t="shared" si="52"/>
        <v>0</v>
      </c>
      <c r="BO10" s="78">
        <f t="shared" si="53"/>
        <v>0</v>
      </c>
      <c r="BP10" s="77"/>
      <c r="BQ10" s="77" t="str">
        <f t="shared" si="54"/>
        <v/>
      </c>
      <c r="BR10" s="77" t="str">
        <f t="shared" si="55"/>
        <v/>
      </c>
      <c r="BS10" s="79">
        <f t="shared" si="56"/>
        <v>8</v>
      </c>
      <c r="BT10" s="77">
        <v>81.0</v>
      </c>
      <c r="BU10" s="77" t="s">
        <v>143</v>
      </c>
      <c r="BV10" s="77" t="s">
        <v>233</v>
      </c>
      <c r="BW10" s="77" t="s">
        <v>122</v>
      </c>
      <c r="BX10" s="77" t="s">
        <v>123</v>
      </c>
      <c r="BY10" s="77"/>
      <c r="BZ10" s="77"/>
      <c r="CA10" s="77">
        <v>35.0</v>
      </c>
      <c r="CB10" s="77" t="s">
        <v>258</v>
      </c>
      <c r="CC10" s="77">
        <v>0.0</v>
      </c>
      <c r="CD10" s="77">
        <v>0.0</v>
      </c>
      <c r="CE10" s="77"/>
      <c r="CF10" s="77"/>
      <c r="CG10" s="77" t="s">
        <v>201</v>
      </c>
      <c r="CH10" s="77" t="s">
        <v>201</v>
      </c>
      <c r="CI10" s="77">
        <v>35.0</v>
      </c>
      <c r="CJ10" s="77" t="s">
        <v>145</v>
      </c>
      <c r="CK10" s="77">
        <v>1.0</v>
      </c>
      <c r="CL10" s="77">
        <v>1.0</v>
      </c>
      <c r="CM10" s="77">
        <v>35.0</v>
      </c>
      <c r="CN10" s="77">
        <v>6.5</v>
      </c>
      <c r="CO10" s="77">
        <v>35.0</v>
      </c>
      <c r="CP10" s="77">
        <v>7.5</v>
      </c>
      <c r="CQ10" s="77">
        <v>35.0</v>
      </c>
      <c r="CR10" s="77">
        <v>7.5</v>
      </c>
      <c r="CS10" s="77">
        <v>0.0</v>
      </c>
      <c r="CT10" s="77">
        <v>0.0</v>
      </c>
      <c r="CU10" s="77">
        <v>0.0</v>
      </c>
      <c r="CV10" s="77">
        <v>0.0</v>
      </c>
      <c r="CW10" s="77">
        <v>0.0</v>
      </c>
      <c r="CX10" s="77">
        <v>1.0</v>
      </c>
      <c r="CY10" s="77">
        <v>0.0</v>
      </c>
      <c r="CZ10" s="77">
        <v>0.0</v>
      </c>
      <c r="DA10" s="77">
        <v>0.0</v>
      </c>
      <c r="DB10" s="77">
        <v>0.0</v>
      </c>
      <c r="DC10" s="77">
        <v>0.0</v>
      </c>
      <c r="DD10" s="77">
        <v>0.0</v>
      </c>
      <c r="DE10" s="77">
        <v>0.0</v>
      </c>
      <c r="DF10" s="77">
        <v>0.0</v>
      </c>
      <c r="DG10" s="77">
        <v>0.0</v>
      </c>
      <c r="DH10" s="77">
        <v>0.0</v>
      </c>
      <c r="DI10" s="77">
        <v>0.0</v>
      </c>
      <c r="DJ10" s="77">
        <v>0.0</v>
      </c>
      <c r="DK10" s="77">
        <v>0.0</v>
      </c>
      <c r="DL10" s="77">
        <v>0.0</v>
      </c>
      <c r="DM10" s="77">
        <v>0.0</v>
      </c>
      <c r="DN10" s="77">
        <v>0.0</v>
      </c>
      <c r="DO10" s="77">
        <v>0.0</v>
      </c>
      <c r="DP10" s="77">
        <v>0.0</v>
      </c>
      <c r="DQ10" s="77">
        <v>0.0</v>
      </c>
      <c r="DR10" s="77">
        <v>0.0</v>
      </c>
      <c r="DS10" s="77">
        <v>0.0</v>
      </c>
      <c r="DT10" s="77">
        <v>0.0</v>
      </c>
      <c r="DU10" s="77">
        <v>0.0</v>
      </c>
      <c r="DV10" s="77">
        <v>0.0</v>
      </c>
      <c r="DW10" s="77">
        <v>0.0</v>
      </c>
      <c r="DX10" s="77">
        <v>0.0</v>
      </c>
      <c r="DY10" s="77">
        <v>0.0</v>
      </c>
      <c r="DZ10" s="77">
        <v>0.0</v>
      </c>
      <c r="EA10" s="77">
        <v>0.0</v>
      </c>
      <c r="EB10" s="77">
        <v>0.0</v>
      </c>
      <c r="EC10" s="77">
        <v>0.0</v>
      </c>
      <c r="ED10" s="77">
        <v>0.0</v>
      </c>
      <c r="EE10" s="77">
        <v>0.0</v>
      </c>
      <c r="EF10" s="77">
        <v>0.0</v>
      </c>
      <c r="EG10" s="79">
        <f t="shared" si="57"/>
        <v>8</v>
      </c>
      <c r="EH10" s="22"/>
      <c r="EI10" s="77"/>
    </row>
    <row r="11" ht="18.0" customHeight="1">
      <c r="A11" s="135">
        <v>9.0</v>
      </c>
      <c r="B11" s="126">
        <v>227.0</v>
      </c>
      <c r="C11" s="127" t="s">
        <v>259</v>
      </c>
      <c r="D11" s="127" t="s">
        <v>260</v>
      </c>
      <c r="E11" s="128" t="s">
        <v>128</v>
      </c>
      <c r="F11" s="128" t="s">
        <v>20</v>
      </c>
      <c r="G11" s="126"/>
      <c r="H11" s="126"/>
      <c r="I11" s="126">
        <v>0.0</v>
      </c>
      <c r="J11" s="126" t="s">
        <v>261</v>
      </c>
      <c r="K11" s="126">
        <v>34.0</v>
      </c>
      <c r="L11" s="126" t="s">
        <v>258</v>
      </c>
      <c r="M11" s="140"/>
      <c r="N11" s="140"/>
      <c r="O11" s="129" t="str">
        <f t="shared" si="1"/>
        <v/>
      </c>
      <c r="P11" s="129" t="str">
        <f t="shared" si="2"/>
        <v/>
      </c>
      <c r="Q11" s="130">
        <f t="shared" si="3"/>
        <v>34</v>
      </c>
      <c r="R11" s="131" t="str">
        <f t="shared" si="4"/>
        <v> </v>
      </c>
      <c r="S11" s="72">
        <f t="shared" si="5"/>
        <v>1</v>
      </c>
      <c r="T11" s="73">
        <f t="shared" si="6"/>
        <v>1</v>
      </c>
      <c r="U11" s="132">
        <f t="shared" si="7"/>
        <v>0</v>
      </c>
      <c r="V11" s="133">
        <f t="shared" si="8"/>
        <v>9.5</v>
      </c>
      <c r="W11" s="132">
        <f t="shared" si="9"/>
        <v>34</v>
      </c>
      <c r="X11" s="133">
        <f t="shared" si="10"/>
        <v>9</v>
      </c>
      <c r="Y11" s="132">
        <f t="shared" si="11"/>
        <v>34</v>
      </c>
      <c r="Z11" s="134">
        <f t="shared" si="12"/>
        <v>9</v>
      </c>
      <c r="AA11" s="77">
        <f t="shared" si="13"/>
        <v>0</v>
      </c>
      <c r="AB11" s="77">
        <f t="shared" si="14"/>
        <v>0</v>
      </c>
      <c r="AC11" s="77">
        <f t="shared" si="15"/>
        <v>0</v>
      </c>
      <c r="AD11" s="77">
        <f t="shared" si="16"/>
        <v>0</v>
      </c>
      <c r="AE11" s="77">
        <f t="shared" si="17"/>
        <v>0</v>
      </c>
      <c r="AF11" s="77">
        <f t="shared" si="18"/>
        <v>0</v>
      </c>
      <c r="AG11" s="77">
        <f t="shared" si="19"/>
        <v>1</v>
      </c>
      <c r="AH11" s="77">
        <f t="shared" si="20"/>
        <v>0</v>
      </c>
      <c r="AI11" s="77">
        <f t="shared" si="21"/>
        <v>0</v>
      </c>
      <c r="AJ11" s="77">
        <f t="shared" si="22"/>
        <v>0</v>
      </c>
      <c r="AK11" s="77">
        <f t="shared" si="23"/>
        <v>0</v>
      </c>
      <c r="AL11" s="77">
        <f t="shared" si="24"/>
        <v>0</v>
      </c>
      <c r="AM11" s="77">
        <f t="shared" si="25"/>
        <v>0</v>
      </c>
      <c r="AN11" s="77">
        <f t="shared" si="26"/>
        <v>0</v>
      </c>
      <c r="AO11" s="77">
        <f t="shared" si="27"/>
        <v>0</v>
      </c>
      <c r="AP11" s="77">
        <f t="shared" si="28"/>
        <v>0</v>
      </c>
      <c r="AQ11" s="77">
        <f t="shared" si="29"/>
        <v>0</v>
      </c>
      <c r="AR11" s="77">
        <f t="shared" si="30"/>
        <v>0</v>
      </c>
      <c r="AS11" s="77">
        <f t="shared" si="31"/>
        <v>0</v>
      </c>
      <c r="AT11" s="77">
        <f t="shared" si="32"/>
        <v>0</v>
      </c>
      <c r="AU11" s="77">
        <f t="shared" si="33"/>
        <v>0</v>
      </c>
      <c r="AV11" s="77">
        <f t="shared" si="34"/>
        <v>0</v>
      </c>
      <c r="AW11" s="77">
        <f t="shared" si="35"/>
        <v>0</v>
      </c>
      <c r="AX11" s="77">
        <f t="shared" si="36"/>
        <v>0</v>
      </c>
      <c r="AY11" s="77">
        <f t="shared" si="37"/>
        <v>0</v>
      </c>
      <c r="AZ11" s="77">
        <f t="shared" si="38"/>
        <v>0</v>
      </c>
      <c r="BA11" s="77">
        <f t="shared" si="39"/>
        <v>0</v>
      </c>
      <c r="BB11" s="77">
        <f t="shared" si="40"/>
        <v>0</v>
      </c>
      <c r="BC11" s="77">
        <f t="shared" si="41"/>
        <v>0</v>
      </c>
      <c r="BD11" s="77">
        <f t="shared" si="42"/>
        <v>0</v>
      </c>
      <c r="BE11" s="77">
        <f t="shared" si="43"/>
        <v>0</v>
      </c>
      <c r="BF11" s="77">
        <f t="shared" si="44"/>
        <v>0</v>
      </c>
      <c r="BG11" s="77">
        <f t="shared" si="45"/>
        <v>0</v>
      </c>
      <c r="BH11" s="77">
        <f t="shared" si="46"/>
        <v>0</v>
      </c>
      <c r="BI11" s="77">
        <f t="shared" si="47"/>
        <v>0</v>
      </c>
      <c r="BJ11" s="77">
        <f t="shared" si="48"/>
        <v>0</v>
      </c>
      <c r="BK11" s="77">
        <f t="shared" si="49"/>
        <v>0</v>
      </c>
      <c r="BL11" s="77">
        <f t="shared" si="50"/>
        <v>0</v>
      </c>
      <c r="BM11" s="77">
        <f t="shared" si="51"/>
        <v>0</v>
      </c>
      <c r="BN11" s="77">
        <f t="shared" si="52"/>
        <v>0</v>
      </c>
      <c r="BO11" s="78">
        <f t="shared" si="53"/>
        <v>0</v>
      </c>
      <c r="BP11" s="77"/>
      <c r="BQ11" s="77" t="str">
        <f t="shared" si="54"/>
        <v/>
      </c>
      <c r="BR11" s="77" t="str">
        <f t="shared" si="55"/>
        <v/>
      </c>
      <c r="BS11" s="79">
        <f t="shared" si="56"/>
        <v>9</v>
      </c>
      <c r="BT11" s="77">
        <v>227.0</v>
      </c>
      <c r="BU11" s="77" t="s">
        <v>259</v>
      </c>
      <c r="BV11" s="77" t="s">
        <v>260</v>
      </c>
      <c r="BW11" s="77" t="s">
        <v>128</v>
      </c>
      <c r="BX11" s="77" t="s">
        <v>20</v>
      </c>
      <c r="BY11" s="77"/>
      <c r="BZ11" s="77"/>
      <c r="CA11" s="77">
        <v>0.0</v>
      </c>
      <c r="CB11" s="77" t="s">
        <v>261</v>
      </c>
      <c r="CC11" s="77">
        <v>34.0</v>
      </c>
      <c r="CD11" s="77" t="s">
        <v>258</v>
      </c>
      <c r="CE11" s="77"/>
      <c r="CF11" s="77"/>
      <c r="CG11" s="77" t="s">
        <v>201</v>
      </c>
      <c r="CH11" s="77" t="s">
        <v>201</v>
      </c>
      <c r="CI11" s="77">
        <v>34.0</v>
      </c>
      <c r="CJ11" s="77" t="s">
        <v>145</v>
      </c>
      <c r="CK11" s="77">
        <v>1.0</v>
      </c>
      <c r="CL11" s="77">
        <v>1.0</v>
      </c>
      <c r="CM11" s="77">
        <v>0.0</v>
      </c>
      <c r="CN11" s="77">
        <v>9.5</v>
      </c>
      <c r="CO11" s="77">
        <v>34.0</v>
      </c>
      <c r="CP11" s="77">
        <v>9.0</v>
      </c>
      <c r="CQ11" s="77">
        <v>34.0</v>
      </c>
      <c r="CR11" s="77">
        <v>9.0</v>
      </c>
      <c r="CS11" s="77">
        <v>0.0</v>
      </c>
      <c r="CT11" s="77">
        <v>0.0</v>
      </c>
      <c r="CU11" s="77">
        <v>0.0</v>
      </c>
      <c r="CV11" s="77">
        <v>0.0</v>
      </c>
      <c r="CW11" s="77">
        <v>0.0</v>
      </c>
      <c r="CX11" s="77">
        <v>0.0</v>
      </c>
      <c r="CY11" s="77">
        <v>1.0</v>
      </c>
      <c r="CZ11" s="77">
        <v>0.0</v>
      </c>
      <c r="DA11" s="77">
        <v>0.0</v>
      </c>
      <c r="DB11" s="77">
        <v>0.0</v>
      </c>
      <c r="DC11" s="77">
        <v>0.0</v>
      </c>
      <c r="DD11" s="77">
        <v>0.0</v>
      </c>
      <c r="DE11" s="77">
        <v>0.0</v>
      </c>
      <c r="DF11" s="77">
        <v>0.0</v>
      </c>
      <c r="DG11" s="77">
        <v>0.0</v>
      </c>
      <c r="DH11" s="77">
        <v>0.0</v>
      </c>
      <c r="DI11" s="77">
        <v>0.0</v>
      </c>
      <c r="DJ11" s="77">
        <v>0.0</v>
      </c>
      <c r="DK11" s="77">
        <v>0.0</v>
      </c>
      <c r="DL11" s="77">
        <v>0.0</v>
      </c>
      <c r="DM11" s="77">
        <v>0.0</v>
      </c>
      <c r="DN11" s="77">
        <v>0.0</v>
      </c>
      <c r="DO11" s="77">
        <v>0.0</v>
      </c>
      <c r="DP11" s="77">
        <v>0.0</v>
      </c>
      <c r="DQ11" s="77">
        <v>0.0</v>
      </c>
      <c r="DR11" s="77">
        <v>0.0</v>
      </c>
      <c r="DS11" s="77">
        <v>0.0</v>
      </c>
      <c r="DT11" s="77">
        <v>0.0</v>
      </c>
      <c r="DU11" s="77">
        <v>0.0</v>
      </c>
      <c r="DV11" s="77">
        <v>0.0</v>
      </c>
      <c r="DW11" s="77">
        <v>0.0</v>
      </c>
      <c r="DX11" s="77">
        <v>0.0</v>
      </c>
      <c r="DY11" s="77">
        <v>0.0</v>
      </c>
      <c r="DZ11" s="77">
        <v>0.0</v>
      </c>
      <c r="EA11" s="77">
        <v>0.0</v>
      </c>
      <c r="EB11" s="77">
        <v>0.0</v>
      </c>
      <c r="EC11" s="77">
        <v>0.0</v>
      </c>
      <c r="ED11" s="77">
        <v>0.0</v>
      </c>
      <c r="EE11" s="77">
        <v>0.0</v>
      </c>
      <c r="EF11" s="77">
        <v>0.0</v>
      </c>
      <c r="EG11" s="79">
        <f t="shared" si="57"/>
        <v>9</v>
      </c>
      <c r="EH11" s="22"/>
      <c r="EI11" s="77"/>
    </row>
    <row r="12" ht="18.0" customHeight="1">
      <c r="A12" s="135" t="str">
        <f t="shared" ref="A12:A13" si="58">IF(Q12&gt;0,VLOOKUP(B12,$BT$3:$EG$13,65,FALSE),"")</f>
        <v/>
      </c>
      <c r="B12" s="126">
        <v>125.0</v>
      </c>
      <c r="C12" s="127" t="s">
        <v>262</v>
      </c>
      <c r="D12" s="127" t="s">
        <v>180</v>
      </c>
      <c r="E12" s="128" t="s">
        <v>155</v>
      </c>
      <c r="F12" s="128" t="s">
        <v>20</v>
      </c>
      <c r="G12" s="126"/>
      <c r="H12" s="126"/>
      <c r="I12" s="126">
        <v>0.0</v>
      </c>
      <c r="J12" s="126" t="s">
        <v>245</v>
      </c>
      <c r="K12" s="126">
        <v>0.0</v>
      </c>
      <c r="L12" s="126">
        <v>0.0</v>
      </c>
      <c r="M12" s="140"/>
      <c r="N12" s="140"/>
      <c r="O12" s="129" t="str">
        <f t="shared" si="1"/>
        <v/>
      </c>
      <c r="P12" s="129" t="str">
        <f t="shared" si="2"/>
        <v/>
      </c>
      <c r="Q12" s="130">
        <f t="shared" si="3"/>
        <v>0</v>
      </c>
      <c r="R12" s="131" t="str">
        <f t="shared" si="4"/>
        <v> </v>
      </c>
      <c r="S12" s="72">
        <f t="shared" si="5"/>
        <v>0</v>
      </c>
      <c r="T12" s="73">
        <f t="shared" si="6"/>
        <v>0</v>
      </c>
      <c r="U12" s="132">
        <f t="shared" si="7"/>
        <v>0</v>
      </c>
      <c r="V12" s="133">
        <f t="shared" si="8"/>
        <v>9.5</v>
      </c>
      <c r="W12" s="132">
        <f t="shared" si="9"/>
        <v>0</v>
      </c>
      <c r="X12" s="133">
        <f t="shared" si="10"/>
        <v>10.5</v>
      </c>
      <c r="Y12" s="132">
        <f t="shared" si="11"/>
        <v>0</v>
      </c>
      <c r="Z12" s="134">
        <f t="shared" si="12"/>
        <v>10.5</v>
      </c>
      <c r="AA12" s="77">
        <f t="shared" si="13"/>
        <v>0</v>
      </c>
      <c r="AB12" s="77">
        <f t="shared" si="14"/>
        <v>0</v>
      </c>
      <c r="AC12" s="77">
        <f t="shared" si="15"/>
        <v>0</v>
      </c>
      <c r="AD12" s="77">
        <f t="shared" si="16"/>
        <v>0</v>
      </c>
      <c r="AE12" s="77">
        <f t="shared" si="17"/>
        <v>0</v>
      </c>
      <c r="AF12" s="77">
        <f t="shared" si="18"/>
        <v>0</v>
      </c>
      <c r="AG12" s="77">
        <f t="shared" si="19"/>
        <v>0</v>
      </c>
      <c r="AH12" s="77">
        <f t="shared" si="20"/>
        <v>0</v>
      </c>
      <c r="AI12" s="77">
        <f t="shared" si="21"/>
        <v>0</v>
      </c>
      <c r="AJ12" s="77">
        <f t="shared" si="22"/>
        <v>0</v>
      </c>
      <c r="AK12" s="77">
        <f t="shared" si="23"/>
        <v>0</v>
      </c>
      <c r="AL12" s="77">
        <f t="shared" si="24"/>
        <v>0</v>
      </c>
      <c r="AM12" s="77">
        <f t="shared" si="25"/>
        <v>0</v>
      </c>
      <c r="AN12" s="77">
        <f t="shared" si="26"/>
        <v>0</v>
      </c>
      <c r="AO12" s="77">
        <f t="shared" si="27"/>
        <v>0</v>
      </c>
      <c r="AP12" s="77">
        <f t="shared" si="28"/>
        <v>0</v>
      </c>
      <c r="AQ12" s="77">
        <f t="shared" si="29"/>
        <v>0</v>
      </c>
      <c r="AR12" s="77">
        <f t="shared" si="30"/>
        <v>0</v>
      </c>
      <c r="AS12" s="77">
        <f t="shared" si="31"/>
        <v>0</v>
      </c>
      <c r="AT12" s="77">
        <f t="shared" si="32"/>
        <v>0</v>
      </c>
      <c r="AU12" s="77">
        <f t="shared" si="33"/>
        <v>0</v>
      </c>
      <c r="AV12" s="77">
        <f t="shared" si="34"/>
        <v>0</v>
      </c>
      <c r="AW12" s="77">
        <f t="shared" si="35"/>
        <v>0</v>
      </c>
      <c r="AX12" s="77">
        <f t="shared" si="36"/>
        <v>0</v>
      </c>
      <c r="AY12" s="77">
        <f t="shared" si="37"/>
        <v>0</v>
      </c>
      <c r="AZ12" s="77">
        <f t="shared" si="38"/>
        <v>0</v>
      </c>
      <c r="BA12" s="77">
        <f t="shared" si="39"/>
        <v>0</v>
      </c>
      <c r="BB12" s="77">
        <f t="shared" si="40"/>
        <v>0</v>
      </c>
      <c r="BC12" s="77">
        <f t="shared" si="41"/>
        <v>0</v>
      </c>
      <c r="BD12" s="77">
        <f t="shared" si="42"/>
        <v>0</v>
      </c>
      <c r="BE12" s="77">
        <f t="shared" si="43"/>
        <v>0</v>
      </c>
      <c r="BF12" s="77">
        <f t="shared" si="44"/>
        <v>0</v>
      </c>
      <c r="BG12" s="77">
        <f t="shared" si="45"/>
        <v>0</v>
      </c>
      <c r="BH12" s="77">
        <f t="shared" si="46"/>
        <v>0</v>
      </c>
      <c r="BI12" s="77">
        <f t="shared" si="47"/>
        <v>0</v>
      </c>
      <c r="BJ12" s="77">
        <f t="shared" si="48"/>
        <v>0</v>
      </c>
      <c r="BK12" s="77">
        <f t="shared" si="49"/>
        <v>0</v>
      </c>
      <c r="BL12" s="77">
        <f t="shared" si="50"/>
        <v>0</v>
      </c>
      <c r="BM12" s="77">
        <f t="shared" si="51"/>
        <v>0</v>
      </c>
      <c r="BN12" s="77">
        <f t="shared" si="52"/>
        <v>0</v>
      </c>
      <c r="BO12" s="78">
        <f t="shared" si="53"/>
        <v>0</v>
      </c>
      <c r="BP12" s="77"/>
      <c r="BQ12" s="77" t="str">
        <f t="shared" si="54"/>
        <v/>
      </c>
      <c r="BR12" s="77" t="str">
        <f t="shared" si="55"/>
        <v/>
      </c>
      <c r="BS12" s="79">
        <f t="shared" si="56"/>
        <v>10</v>
      </c>
      <c r="BT12" s="77">
        <v>125.0</v>
      </c>
      <c r="BU12" s="77" t="s">
        <v>262</v>
      </c>
      <c r="BV12" s="77" t="s">
        <v>180</v>
      </c>
      <c r="BW12" s="77" t="s">
        <v>155</v>
      </c>
      <c r="BX12" s="77" t="s">
        <v>20</v>
      </c>
      <c r="BY12" s="77"/>
      <c r="BZ12" s="77"/>
      <c r="CA12" s="77">
        <v>0.0</v>
      </c>
      <c r="CB12" s="77" t="s">
        <v>245</v>
      </c>
      <c r="CC12" s="77">
        <v>0.0</v>
      </c>
      <c r="CD12" s="77">
        <v>0.0</v>
      </c>
      <c r="CE12" s="77"/>
      <c r="CF12" s="77"/>
      <c r="CG12" s="77" t="s">
        <v>201</v>
      </c>
      <c r="CH12" s="77" t="s">
        <v>201</v>
      </c>
      <c r="CI12" s="77">
        <v>0.0</v>
      </c>
      <c r="CJ12" s="77" t="s">
        <v>145</v>
      </c>
      <c r="CK12" s="77">
        <v>0.0</v>
      </c>
      <c r="CL12" s="77">
        <v>0.0</v>
      </c>
      <c r="CM12" s="77">
        <v>0.0</v>
      </c>
      <c r="CN12" s="77">
        <v>9.5</v>
      </c>
      <c r="CO12" s="77">
        <v>0.0</v>
      </c>
      <c r="CP12" s="77">
        <v>10.5</v>
      </c>
      <c r="CQ12" s="77">
        <v>0.0</v>
      </c>
      <c r="CR12" s="77">
        <v>10.5</v>
      </c>
      <c r="CS12" s="77">
        <v>0.0</v>
      </c>
      <c r="CT12" s="77">
        <v>0.0</v>
      </c>
      <c r="CU12" s="77">
        <v>0.0</v>
      </c>
      <c r="CV12" s="77">
        <v>0.0</v>
      </c>
      <c r="CW12" s="77">
        <v>0.0</v>
      </c>
      <c r="CX12" s="77">
        <v>0.0</v>
      </c>
      <c r="CY12" s="77">
        <v>0.0</v>
      </c>
      <c r="CZ12" s="77">
        <v>0.0</v>
      </c>
      <c r="DA12" s="77">
        <v>0.0</v>
      </c>
      <c r="DB12" s="77">
        <v>0.0</v>
      </c>
      <c r="DC12" s="77">
        <v>0.0</v>
      </c>
      <c r="DD12" s="77">
        <v>0.0</v>
      </c>
      <c r="DE12" s="77">
        <v>0.0</v>
      </c>
      <c r="DF12" s="77">
        <v>0.0</v>
      </c>
      <c r="DG12" s="77">
        <v>0.0</v>
      </c>
      <c r="DH12" s="77">
        <v>0.0</v>
      </c>
      <c r="DI12" s="77">
        <v>0.0</v>
      </c>
      <c r="DJ12" s="77">
        <v>0.0</v>
      </c>
      <c r="DK12" s="77">
        <v>0.0</v>
      </c>
      <c r="DL12" s="77">
        <v>0.0</v>
      </c>
      <c r="DM12" s="77">
        <v>0.0</v>
      </c>
      <c r="DN12" s="77">
        <v>0.0</v>
      </c>
      <c r="DO12" s="77">
        <v>0.0</v>
      </c>
      <c r="DP12" s="77">
        <v>0.0</v>
      </c>
      <c r="DQ12" s="77">
        <v>0.0</v>
      </c>
      <c r="DR12" s="77">
        <v>0.0</v>
      </c>
      <c r="DS12" s="77">
        <v>0.0</v>
      </c>
      <c r="DT12" s="77">
        <v>0.0</v>
      </c>
      <c r="DU12" s="77">
        <v>0.0</v>
      </c>
      <c r="DV12" s="77">
        <v>0.0</v>
      </c>
      <c r="DW12" s="77">
        <v>0.0</v>
      </c>
      <c r="DX12" s="77">
        <v>0.0</v>
      </c>
      <c r="DY12" s="77">
        <v>0.0</v>
      </c>
      <c r="DZ12" s="77">
        <v>0.0</v>
      </c>
      <c r="EA12" s="77">
        <v>0.0</v>
      </c>
      <c r="EB12" s="77">
        <v>0.0</v>
      </c>
      <c r="EC12" s="77">
        <v>0.0</v>
      </c>
      <c r="ED12" s="77">
        <v>0.0</v>
      </c>
      <c r="EE12" s="77">
        <v>0.0</v>
      </c>
      <c r="EF12" s="77">
        <v>0.0</v>
      </c>
      <c r="EG12" s="79">
        <f t="shared" si="57"/>
        <v>10</v>
      </c>
      <c r="EH12" s="22"/>
      <c r="EI12" s="77"/>
    </row>
    <row r="13" ht="18.0" customHeight="1">
      <c r="A13" s="135" t="str">
        <f t="shared" si="58"/>
        <v/>
      </c>
      <c r="B13" s="126">
        <v>131.0</v>
      </c>
      <c r="C13" s="127" t="s">
        <v>263</v>
      </c>
      <c r="D13" s="127" t="s">
        <v>264</v>
      </c>
      <c r="E13" s="128" t="s">
        <v>128</v>
      </c>
      <c r="F13" s="128" t="s">
        <v>20</v>
      </c>
      <c r="G13" s="126"/>
      <c r="H13" s="126"/>
      <c r="I13" s="126">
        <v>0.0</v>
      </c>
      <c r="J13" s="126" t="s">
        <v>247</v>
      </c>
      <c r="K13" s="126">
        <v>0.0</v>
      </c>
      <c r="L13" s="126">
        <v>0.0</v>
      </c>
      <c r="M13" s="140"/>
      <c r="N13" s="140"/>
      <c r="O13" s="129" t="str">
        <f t="shared" si="1"/>
        <v/>
      </c>
      <c r="P13" s="129" t="str">
        <f t="shared" si="2"/>
        <v/>
      </c>
      <c r="Q13" s="130">
        <f t="shared" si="3"/>
        <v>0</v>
      </c>
      <c r="R13" s="131" t="str">
        <f t="shared" si="4"/>
        <v> </v>
      </c>
      <c r="S13" s="72">
        <f t="shared" si="5"/>
        <v>0</v>
      </c>
      <c r="T13" s="73">
        <f t="shared" si="6"/>
        <v>0</v>
      </c>
      <c r="U13" s="132">
        <f t="shared" si="7"/>
        <v>0</v>
      </c>
      <c r="V13" s="133">
        <f t="shared" si="8"/>
        <v>9.5</v>
      </c>
      <c r="W13" s="132">
        <f t="shared" si="9"/>
        <v>0</v>
      </c>
      <c r="X13" s="133">
        <f t="shared" si="10"/>
        <v>10.5</v>
      </c>
      <c r="Y13" s="132">
        <f t="shared" si="11"/>
        <v>0</v>
      </c>
      <c r="Z13" s="134">
        <f t="shared" si="12"/>
        <v>10.5</v>
      </c>
      <c r="AA13" s="77">
        <f t="shared" si="13"/>
        <v>0</v>
      </c>
      <c r="AB13" s="77">
        <f t="shared" si="14"/>
        <v>0</v>
      </c>
      <c r="AC13" s="77">
        <f t="shared" si="15"/>
        <v>0</v>
      </c>
      <c r="AD13" s="77">
        <f t="shared" si="16"/>
        <v>0</v>
      </c>
      <c r="AE13" s="77">
        <f t="shared" si="17"/>
        <v>0</v>
      </c>
      <c r="AF13" s="77">
        <f t="shared" si="18"/>
        <v>0</v>
      </c>
      <c r="AG13" s="77">
        <f t="shared" si="19"/>
        <v>0</v>
      </c>
      <c r="AH13" s="77">
        <f t="shared" si="20"/>
        <v>0</v>
      </c>
      <c r="AI13" s="77">
        <f t="shared" si="21"/>
        <v>0</v>
      </c>
      <c r="AJ13" s="77">
        <f t="shared" si="22"/>
        <v>0</v>
      </c>
      <c r="AK13" s="77">
        <f t="shared" si="23"/>
        <v>0</v>
      </c>
      <c r="AL13" s="77">
        <f t="shared" si="24"/>
        <v>0</v>
      </c>
      <c r="AM13" s="77">
        <f t="shared" si="25"/>
        <v>0</v>
      </c>
      <c r="AN13" s="77">
        <f t="shared" si="26"/>
        <v>0</v>
      </c>
      <c r="AO13" s="77">
        <f t="shared" si="27"/>
        <v>0</v>
      </c>
      <c r="AP13" s="77">
        <f t="shared" si="28"/>
        <v>0</v>
      </c>
      <c r="AQ13" s="77">
        <f t="shared" si="29"/>
        <v>0</v>
      </c>
      <c r="AR13" s="77">
        <f t="shared" si="30"/>
        <v>0</v>
      </c>
      <c r="AS13" s="77">
        <f t="shared" si="31"/>
        <v>0</v>
      </c>
      <c r="AT13" s="77">
        <f t="shared" si="32"/>
        <v>0</v>
      </c>
      <c r="AU13" s="77">
        <f t="shared" si="33"/>
        <v>0</v>
      </c>
      <c r="AV13" s="77">
        <f t="shared" si="34"/>
        <v>0</v>
      </c>
      <c r="AW13" s="77">
        <f t="shared" si="35"/>
        <v>0</v>
      </c>
      <c r="AX13" s="77">
        <f t="shared" si="36"/>
        <v>0</v>
      </c>
      <c r="AY13" s="77">
        <f t="shared" si="37"/>
        <v>0</v>
      </c>
      <c r="AZ13" s="77">
        <f t="shared" si="38"/>
        <v>0</v>
      </c>
      <c r="BA13" s="77">
        <f t="shared" si="39"/>
        <v>0</v>
      </c>
      <c r="BB13" s="77">
        <f t="shared" si="40"/>
        <v>0</v>
      </c>
      <c r="BC13" s="77">
        <f t="shared" si="41"/>
        <v>0</v>
      </c>
      <c r="BD13" s="77">
        <f t="shared" si="42"/>
        <v>0</v>
      </c>
      <c r="BE13" s="77">
        <f t="shared" si="43"/>
        <v>0</v>
      </c>
      <c r="BF13" s="77">
        <f t="shared" si="44"/>
        <v>0</v>
      </c>
      <c r="BG13" s="77">
        <f t="shared" si="45"/>
        <v>0</v>
      </c>
      <c r="BH13" s="77">
        <f t="shared" si="46"/>
        <v>0</v>
      </c>
      <c r="BI13" s="77">
        <f t="shared" si="47"/>
        <v>0</v>
      </c>
      <c r="BJ13" s="77">
        <f t="shared" si="48"/>
        <v>0</v>
      </c>
      <c r="BK13" s="77">
        <f t="shared" si="49"/>
        <v>0</v>
      </c>
      <c r="BL13" s="77">
        <f t="shared" si="50"/>
        <v>0</v>
      </c>
      <c r="BM13" s="77">
        <f t="shared" si="51"/>
        <v>0</v>
      </c>
      <c r="BN13" s="77">
        <f t="shared" si="52"/>
        <v>0</v>
      </c>
      <c r="BO13" s="78">
        <f t="shared" si="53"/>
        <v>0</v>
      </c>
      <c r="BP13" s="77"/>
      <c r="BQ13" s="77" t="str">
        <f t="shared" si="54"/>
        <v/>
      </c>
      <c r="BR13" s="77" t="str">
        <f t="shared" si="55"/>
        <v/>
      </c>
      <c r="BS13" s="79">
        <f t="shared" si="56"/>
        <v>11</v>
      </c>
      <c r="BT13" s="77">
        <v>131.0</v>
      </c>
      <c r="BU13" s="77" t="s">
        <v>263</v>
      </c>
      <c r="BV13" s="77" t="s">
        <v>264</v>
      </c>
      <c r="BW13" s="77" t="s">
        <v>128</v>
      </c>
      <c r="BX13" s="77" t="s">
        <v>20</v>
      </c>
      <c r="BY13" s="77"/>
      <c r="BZ13" s="77"/>
      <c r="CA13" s="77">
        <v>0.0</v>
      </c>
      <c r="CB13" s="77" t="s">
        <v>247</v>
      </c>
      <c r="CC13" s="77">
        <v>0.0</v>
      </c>
      <c r="CD13" s="77">
        <v>0.0</v>
      </c>
      <c r="CE13" s="77"/>
      <c r="CF13" s="77"/>
      <c r="CG13" s="77" t="s">
        <v>201</v>
      </c>
      <c r="CH13" s="77" t="s">
        <v>201</v>
      </c>
      <c r="CI13" s="77">
        <v>0.0</v>
      </c>
      <c r="CJ13" s="77" t="s">
        <v>145</v>
      </c>
      <c r="CK13" s="77">
        <v>0.0</v>
      </c>
      <c r="CL13" s="77">
        <v>0.0</v>
      </c>
      <c r="CM13" s="77">
        <v>0.0</v>
      </c>
      <c r="CN13" s="77">
        <v>9.5</v>
      </c>
      <c r="CO13" s="77">
        <v>0.0</v>
      </c>
      <c r="CP13" s="77">
        <v>10.5</v>
      </c>
      <c r="CQ13" s="77">
        <v>0.0</v>
      </c>
      <c r="CR13" s="77">
        <v>10.5</v>
      </c>
      <c r="CS13" s="77">
        <v>0.0</v>
      </c>
      <c r="CT13" s="77">
        <v>0.0</v>
      </c>
      <c r="CU13" s="77">
        <v>0.0</v>
      </c>
      <c r="CV13" s="77">
        <v>0.0</v>
      </c>
      <c r="CW13" s="77">
        <v>0.0</v>
      </c>
      <c r="CX13" s="77">
        <v>0.0</v>
      </c>
      <c r="CY13" s="77">
        <v>0.0</v>
      </c>
      <c r="CZ13" s="77">
        <v>0.0</v>
      </c>
      <c r="DA13" s="77">
        <v>0.0</v>
      </c>
      <c r="DB13" s="77">
        <v>0.0</v>
      </c>
      <c r="DC13" s="77">
        <v>0.0</v>
      </c>
      <c r="DD13" s="77">
        <v>0.0</v>
      </c>
      <c r="DE13" s="77">
        <v>0.0</v>
      </c>
      <c r="DF13" s="77">
        <v>0.0</v>
      </c>
      <c r="DG13" s="77">
        <v>0.0</v>
      </c>
      <c r="DH13" s="77">
        <v>0.0</v>
      </c>
      <c r="DI13" s="77">
        <v>0.0</v>
      </c>
      <c r="DJ13" s="77">
        <v>0.0</v>
      </c>
      <c r="DK13" s="77">
        <v>0.0</v>
      </c>
      <c r="DL13" s="77">
        <v>0.0</v>
      </c>
      <c r="DM13" s="77">
        <v>0.0</v>
      </c>
      <c r="DN13" s="77">
        <v>0.0</v>
      </c>
      <c r="DO13" s="77">
        <v>0.0</v>
      </c>
      <c r="DP13" s="77">
        <v>0.0</v>
      </c>
      <c r="DQ13" s="77">
        <v>0.0</v>
      </c>
      <c r="DR13" s="77">
        <v>0.0</v>
      </c>
      <c r="DS13" s="77">
        <v>0.0</v>
      </c>
      <c r="DT13" s="77">
        <v>0.0</v>
      </c>
      <c r="DU13" s="77">
        <v>0.0</v>
      </c>
      <c r="DV13" s="77">
        <v>0.0</v>
      </c>
      <c r="DW13" s="77">
        <v>0.0</v>
      </c>
      <c r="DX13" s="77">
        <v>0.0</v>
      </c>
      <c r="DY13" s="77">
        <v>0.0</v>
      </c>
      <c r="DZ13" s="77">
        <v>0.0</v>
      </c>
      <c r="EA13" s="77">
        <v>0.0</v>
      </c>
      <c r="EB13" s="77">
        <v>0.0</v>
      </c>
      <c r="EC13" s="77">
        <v>0.0</v>
      </c>
      <c r="ED13" s="77">
        <v>0.0</v>
      </c>
      <c r="EE13" s="77">
        <v>0.0</v>
      </c>
      <c r="EF13" s="77">
        <v>0.0</v>
      </c>
      <c r="EG13" s="79">
        <f t="shared" si="57"/>
        <v>11</v>
      </c>
      <c r="EH13" s="22"/>
      <c r="EI13" s="77"/>
    </row>
    <row r="14" ht="18.0" customHeight="1">
      <c r="A14" s="81"/>
      <c r="B14" s="82"/>
      <c r="C14" s="81"/>
      <c r="D14" s="81"/>
      <c r="E14" s="83"/>
      <c r="F14" s="83"/>
      <c r="G14" s="82"/>
      <c r="H14" s="82"/>
      <c r="I14" s="82"/>
      <c r="J14" s="82"/>
      <c r="K14" s="82"/>
      <c r="L14" s="82"/>
      <c r="M14" s="82"/>
      <c r="N14" s="82"/>
      <c r="O14" s="84"/>
      <c r="P14" s="84"/>
      <c r="Q14" s="84"/>
      <c r="R14" s="86"/>
      <c r="S14" s="87"/>
      <c r="T14" s="87"/>
      <c r="U14" s="88"/>
      <c r="V14" s="89"/>
      <c r="W14" s="88"/>
      <c r="X14" s="89"/>
      <c r="Y14" s="88"/>
      <c r="Z14" s="90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</row>
    <row r="15">
      <c r="A15" s="118" t="s">
        <v>53</v>
      </c>
      <c r="C15" s="119"/>
      <c r="D15" s="119"/>
      <c r="E15" s="23"/>
      <c r="F15" s="23"/>
      <c r="G15" s="141" t="s">
        <v>265</v>
      </c>
      <c r="H15" s="141" t="s">
        <v>265</v>
      </c>
      <c r="I15" s="120">
        <f>IF(COUNTIF(I3:I13,"&gt;0")&gt;0,COUNTIF(I3:I13,"&gt;0")," ")</f>
        <v>6</v>
      </c>
      <c r="J15" s="141" t="s">
        <v>266</v>
      </c>
      <c r="K15" s="120">
        <f>IF(COUNTIF(K3:K13,"&gt;0")&gt;0,COUNTIF(K3:K13,"&gt;0")," ")</f>
        <v>7</v>
      </c>
      <c r="L15" s="141" t="s">
        <v>266</v>
      </c>
      <c r="M15" s="142" t="s">
        <v>265</v>
      </c>
      <c r="N15" s="142" t="s">
        <v>265</v>
      </c>
      <c r="O15" s="23"/>
      <c r="P15" s="23"/>
      <c r="Q15" s="8"/>
      <c r="R15" s="143" t="s">
        <v>267</v>
      </c>
      <c r="S15" s="120">
        <f>COUNTIF(G15:N15,"&gt;0")</f>
        <v>2</v>
      </c>
      <c r="T15" s="120"/>
      <c r="U15" s="23"/>
      <c r="V15" s="23"/>
      <c r="W15" s="23"/>
      <c r="X15" s="23"/>
      <c r="Y15" s="23"/>
      <c r="Z15" s="1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123">
        <f t="shared" ref="BQ15:BR15" si="59">COUNTIF(BQ3:BQ13,"x")</f>
        <v>0</v>
      </c>
      <c r="BR15" s="123">
        <f t="shared" si="59"/>
        <v>0</v>
      </c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</row>
    <row r="16">
      <c r="A16" s="144"/>
      <c r="B16" s="24"/>
      <c r="C16" s="145"/>
      <c r="D16" s="145"/>
      <c r="O16" s="146"/>
      <c r="P16" s="146"/>
      <c r="Q16" s="147"/>
      <c r="R16" s="148"/>
      <c r="S16" s="149"/>
      <c r="T16" s="149"/>
      <c r="U16" s="137"/>
      <c r="V16" s="150"/>
      <c r="W16" s="137"/>
      <c r="X16" s="150"/>
      <c r="Y16" s="137"/>
      <c r="Z16" s="151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</row>
    <row r="17">
      <c r="B17" s="19"/>
      <c r="C17" s="18"/>
      <c r="D17" s="18"/>
      <c r="G17" s="69" t="s">
        <v>268</v>
      </c>
      <c r="Z17" s="152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</row>
    <row r="18">
      <c r="G18" s="69" t="s">
        <v>269</v>
      </c>
      <c r="Z18" s="152"/>
    </row>
  </sheetData>
  <conditionalFormatting sqref="G3:G16 H3:N18 G18">
    <cfRule type="cellIs" dxfId="0" priority="1" operator="equal">
      <formula>"NOLL"</formula>
    </cfRule>
  </conditionalFormatting>
  <conditionalFormatting sqref="G3:G16 H3:N18 G18">
    <cfRule type="cellIs" dxfId="1" priority="2" operator="equal">
      <formula>41</formula>
    </cfRule>
  </conditionalFormatting>
  <conditionalFormatting sqref="G3:G16 H3:N18 G18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7.71"/>
    <col customWidth="1" min="3" max="3" width="9.86"/>
    <col customWidth="1" min="4" max="4" width="12.0"/>
    <col customWidth="1" min="5" max="5" width="13.57"/>
    <col customWidth="1" min="6" max="6" width="7.0"/>
    <col customWidth="1" min="7" max="10" width="8.0"/>
    <col customWidth="1" min="11" max="11" width="7.57"/>
    <col customWidth="1" min="12" max="12" width="7.71"/>
    <col customWidth="1" min="13" max="13" width="8.71"/>
    <col customWidth="1" min="14" max="14" width="7.57"/>
    <col customWidth="1" min="15" max="16" width="8.29"/>
    <col customWidth="1" min="17" max="17" width="9.43"/>
    <col customWidth="1" min="18" max="18" width="9.86"/>
    <col customWidth="1" min="19" max="19" width="7.0"/>
    <col customWidth="1" hidden="1" min="20" max="20" width="7.14"/>
    <col customWidth="1" hidden="1" min="21" max="21" width="11.14"/>
    <col customWidth="1" hidden="1" min="22" max="22" width="3.86"/>
    <col customWidth="1" hidden="1" min="23" max="23" width="10.57"/>
    <col customWidth="1" hidden="1" min="24" max="24" width="3.86"/>
    <col customWidth="1" hidden="1" min="25" max="25" width="10.57"/>
    <col customWidth="1" hidden="1" min="26" max="26" width="3.86"/>
    <col customWidth="1" hidden="1" min="27" max="35" width="2.71"/>
    <col customWidth="1" hidden="1" min="36" max="66" width="3.29"/>
    <col customWidth="1" hidden="1" min="67" max="67" width="9.29"/>
    <col customWidth="1" hidden="1" min="68" max="68" width="3.29"/>
    <col customWidth="1" hidden="1" min="69" max="69" width="6.29"/>
    <col customWidth="1" hidden="1" min="70" max="139" width="9.43"/>
  </cols>
  <sheetData>
    <row r="1" ht="33.0" customHeight="1">
      <c r="A1" s="108" t="s">
        <v>270</v>
      </c>
      <c r="B1" s="109"/>
      <c r="C1" s="110"/>
      <c r="D1" s="110"/>
      <c r="E1" s="111"/>
      <c r="F1" s="111"/>
      <c r="G1" s="112">
        <v>44380.0</v>
      </c>
      <c r="H1" s="113">
        <v>44381.0</v>
      </c>
      <c r="I1" s="113">
        <v>44395.0</v>
      </c>
      <c r="J1" s="112">
        <v>44422.0</v>
      </c>
      <c r="K1" s="112">
        <v>44429.0</v>
      </c>
      <c r="L1" s="112">
        <v>44430.0</v>
      </c>
      <c r="M1" s="112">
        <v>44436.0</v>
      </c>
      <c r="N1" s="112">
        <v>44436.0</v>
      </c>
      <c r="O1" s="47"/>
      <c r="P1" s="47"/>
      <c r="Q1" s="48"/>
      <c r="R1" s="49"/>
      <c r="S1" s="7"/>
      <c r="T1" s="7"/>
      <c r="U1" s="50"/>
      <c r="V1" s="51"/>
      <c r="W1" s="50"/>
      <c r="X1" s="51"/>
      <c r="Y1" s="50"/>
      <c r="Z1" s="52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ht="27.0" customHeight="1">
      <c r="A2" s="124" t="str">
        <f t="shared" ref="A2:A13" si="1">IF(Q2&gt;0,VLOOKUP(B2,$BT$2:$EG$19,66,FALSE),"")</f>
        <v>Plac.</v>
      </c>
      <c r="B2" s="115" t="s">
        <v>3</v>
      </c>
      <c r="C2" s="116" t="s">
        <v>4</v>
      </c>
      <c r="D2" s="116" t="s">
        <v>5</v>
      </c>
      <c r="E2" s="117" t="s">
        <v>6</v>
      </c>
      <c r="F2" s="117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55</v>
      </c>
      <c r="N2" s="12" t="s">
        <v>14</v>
      </c>
      <c r="O2" s="57" t="s">
        <v>56</v>
      </c>
      <c r="P2" s="57" t="s">
        <v>57</v>
      </c>
      <c r="Q2" s="58" t="s">
        <v>58</v>
      </c>
      <c r="R2" s="59" t="s">
        <v>16</v>
      </c>
      <c r="S2" s="60" t="s">
        <v>15</v>
      </c>
      <c r="T2" s="60" t="s">
        <v>59</v>
      </c>
      <c r="U2" s="61" t="s">
        <v>60</v>
      </c>
      <c r="V2" s="62" t="s">
        <v>61</v>
      </c>
      <c r="W2" s="61" t="s">
        <v>62</v>
      </c>
      <c r="X2" s="62" t="s">
        <v>61</v>
      </c>
      <c r="Y2" s="61" t="s">
        <v>63</v>
      </c>
      <c r="Z2" s="63" t="s">
        <v>61</v>
      </c>
      <c r="AA2" s="64" t="s">
        <v>64</v>
      </c>
      <c r="AB2" s="64" t="s">
        <v>65</v>
      </c>
      <c r="AC2" s="64" t="s">
        <v>66</v>
      </c>
      <c r="AD2" s="64" t="s">
        <v>67</v>
      </c>
      <c r="AE2" s="64" t="s">
        <v>68</v>
      </c>
      <c r="AF2" s="64" t="s">
        <v>69</v>
      </c>
      <c r="AG2" s="64" t="s">
        <v>70</v>
      </c>
      <c r="AH2" s="64" t="s">
        <v>71</v>
      </c>
      <c r="AI2" s="64" t="s">
        <v>72</v>
      </c>
      <c r="AJ2" s="64" t="s">
        <v>73</v>
      </c>
      <c r="AK2" s="64" t="s">
        <v>74</v>
      </c>
      <c r="AL2" s="64" t="s">
        <v>75</v>
      </c>
      <c r="AM2" s="64" t="s">
        <v>76</v>
      </c>
      <c r="AN2" s="64" t="s">
        <v>77</v>
      </c>
      <c r="AO2" s="64" t="s">
        <v>78</v>
      </c>
      <c r="AP2" s="64" t="s">
        <v>79</v>
      </c>
      <c r="AQ2" s="64" t="s">
        <v>80</v>
      </c>
      <c r="AR2" s="64" t="s">
        <v>81</v>
      </c>
      <c r="AS2" s="64" t="s">
        <v>82</v>
      </c>
      <c r="AT2" s="64" t="s">
        <v>83</v>
      </c>
      <c r="AU2" s="64" t="s">
        <v>84</v>
      </c>
      <c r="AV2" s="64" t="s">
        <v>85</v>
      </c>
      <c r="AW2" s="64" t="s">
        <v>86</v>
      </c>
      <c r="AX2" s="64" t="s">
        <v>87</v>
      </c>
      <c r="AY2" s="64" t="s">
        <v>88</v>
      </c>
      <c r="AZ2" s="64" t="s">
        <v>89</v>
      </c>
      <c r="BA2" s="64" t="s">
        <v>90</v>
      </c>
      <c r="BB2" s="64" t="s">
        <v>91</v>
      </c>
      <c r="BC2" s="64" t="s">
        <v>92</v>
      </c>
      <c r="BD2" s="64" t="s">
        <v>93</v>
      </c>
      <c r="BE2" s="64" t="s">
        <v>94</v>
      </c>
      <c r="BF2" s="64" t="s">
        <v>95</v>
      </c>
      <c r="BG2" s="64" t="s">
        <v>96</v>
      </c>
      <c r="BH2" s="64" t="s">
        <v>97</v>
      </c>
      <c r="BI2" s="64" t="s">
        <v>98</v>
      </c>
      <c r="BJ2" s="64" t="s">
        <v>99</v>
      </c>
      <c r="BK2" s="64" t="s">
        <v>100</v>
      </c>
      <c r="BL2" s="65" t="s">
        <v>101</v>
      </c>
      <c r="BM2" s="65" t="s">
        <v>102</v>
      </c>
      <c r="BN2" s="65" t="s">
        <v>103</v>
      </c>
      <c r="BO2" s="65" t="s">
        <v>104</v>
      </c>
      <c r="BP2" s="66"/>
      <c r="BQ2" s="65" t="s">
        <v>1</v>
      </c>
      <c r="BR2" s="65" t="s">
        <v>2</v>
      </c>
      <c r="BS2" s="65" t="s">
        <v>105</v>
      </c>
      <c r="BT2" s="67" t="str">
        <f t="array" ref="BT2:EF19">SORT(B2:BN19,16,FALSE,26,FALSE,27,FALSE,28,FALSE,29,FALSE,30,FALSE,31,FALSE,32,FALSE,33,FALSE,34,FALSE,35,FALSE,36,FALSE,37,FALSE,38,FALSE,39,FALSE,40,FALSE,41,FALSE,42,FALSE,43,FALSE,44,FALSE,45,FALSE,46,FALSE,47,FALSE,48,FALSE,49,FALSE,50,FALSE,51,FALSE,52,FALSE,53,FALSE,54,FALSE,55,FALSE,56,FALSE,57,FALSE,58,FALSE,59,FALSE,60,FALSE,61,FALSE,62,FALSE,63,FALSE,64,FALSE,65,FALSE,13,FALSE,12,FALSE,11,FALSE,10,FALSE,9,FALSE,8,FALSE,7,FALSE,6,FALSE,5,FALSE,1,TRUE)</f>
        <v>Startnr.</v>
      </c>
      <c r="BU2" s="65" t="s">
        <v>4</v>
      </c>
      <c r="BV2" s="65" t="s">
        <v>5</v>
      </c>
      <c r="BW2" s="65" t="s">
        <v>6</v>
      </c>
      <c r="BX2" s="65" t="s">
        <v>7</v>
      </c>
      <c r="BY2" s="65" t="s">
        <v>8</v>
      </c>
      <c r="BZ2" s="65" t="s">
        <v>9</v>
      </c>
      <c r="CA2" s="65" t="s">
        <v>10</v>
      </c>
      <c r="CB2" s="65" t="s">
        <v>11</v>
      </c>
      <c r="CC2" s="65" t="s">
        <v>12</v>
      </c>
      <c r="CD2" s="65" t="s">
        <v>13</v>
      </c>
      <c r="CE2" s="65" t="s">
        <v>55</v>
      </c>
      <c r="CF2" s="65" t="s">
        <v>14</v>
      </c>
      <c r="CG2" s="65" t="s">
        <v>56</v>
      </c>
      <c r="CH2" s="65" t="s">
        <v>57</v>
      </c>
      <c r="CI2" s="65" t="s">
        <v>58</v>
      </c>
      <c r="CJ2" s="65" t="s">
        <v>16</v>
      </c>
      <c r="CK2" s="65" t="s">
        <v>15</v>
      </c>
      <c r="CL2" s="65" t="s">
        <v>59</v>
      </c>
      <c r="CM2" s="65" t="s">
        <v>60</v>
      </c>
      <c r="CN2" s="65" t="s">
        <v>61</v>
      </c>
      <c r="CO2" s="65" t="s">
        <v>62</v>
      </c>
      <c r="CP2" s="65" t="s">
        <v>61</v>
      </c>
      <c r="CQ2" s="65" t="s">
        <v>63</v>
      </c>
      <c r="CR2" s="65" t="s">
        <v>61</v>
      </c>
      <c r="CS2" s="65" t="s">
        <v>64</v>
      </c>
      <c r="CT2" s="65" t="s">
        <v>65</v>
      </c>
      <c r="CU2" s="65" t="s">
        <v>66</v>
      </c>
      <c r="CV2" s="65" t="s">
        <v>67</v>
      </c>
      <c r="CW2" s="65" t="s">
        <v>68</v>
      </c>
      <c r="CX2" s="65" t="s">
        <v>69</v>
      </c>
      <c r="CY2" s="65" t="s">
        <v>70</v>
      </c>
      <c r="CZ2" s="65" t="s">
        <v>71</v>
      </c>
      <c r="DA2" s="65" t="s">
        <v>72</v>
      </c>
      <c r="DB2" s="65" t="s">
        <v>73</v>
      </c>
      <c r="DC2" s="65" t="s">
        <v>74</v>
      </c>
      <c r="DD2" s="65" t="s">
        <v>75</v>
      </c>
      <c r="DE2" s="65" t="s">
        <v>76</v>
      </c>
      <c r="DF2" s="65" t="s">
        <v>77</v>
      </c>
      <c r="DG2" s="65" t="s">
        <v>78</v>
      </c>
      <c r="DH2" s="65" t="s">
        <v>79</v>
      </c>
      <c r="DI2" s="65" t="s">
        <v>80</v>
      </c>
      <c r="DJ2" s="65" t="s">
        <v>81</v>
      </c>
      <c r="DK2" s="65" t="s">
        <v>82</v>
      </c>
      <c r="DL2" s="65" t="s">
        <v>83</v>
      </c>
      <c r="DM2" s="65" t="s">
        <v>84</v>
      </c>
      <c r="DN2" s="65" t="s">
        <v>85</v>
      </c>
      <c r="DO2" s="65" t="s">
        <v>86</v>
      </c>
      <c r="DP2" s="65" t="s">
        <v>87</v>
      </c>
      <c r="DQ2" s="65" t="s">
        <v>88</v>
      </c>
      <c r="DR2" s="65" t="s">
        <v>89</v>
      </c>
      <c r="DS2" s="65" t="s">
        <v>90</v>
      </c>
      <c r="DT2" s="65" t="s">
        <v>91</v>
      </c>
      <c r="DU2" s="65" t="s">
        <v>92</v>
      </c>
      <c r="DV2" s="65" t="s">
        <v>93</v>
      </c>
      <c r="DW2" s="65" t="s">
        <v>94</v>
      </c>
      <c r="DX2" s="65" t="s">
        <v>95</v>
      </c>
      <c r="DY2" s="65" t="s">
        <v>96</v>
      </c>
      <c r="DZ2" s="65" t="s">
        <v>97</v>
      </c>
      <c r="EA2" s="65" t="s">
        <v>98</v>
      </c>
      <c r="EB2" s="65" t="s">
        <v>99</v>
      </c>
      <c r="EC2" s="65" t="s">
        <v>100</v>
      </c>
      <c r="ED2" s="65" t="s">
        <v>101</v>
      </c>
      <c r="EE2" s="65" t="s">
        <v>102</v>
      </c>
      <c r="EF2" s="65" t="s">
        <v>103</v>
      </c>
      <c r="EG2" s="65" t="s">
        <v>105</v>
      </c>
      <c r="EH2" s="65"/>
      <c r="EI2" s="65"/>
    </row>
    <row r="3" ht="18.0" customHeight="1">
      <c r="A3" s="125">
        <f t="shared" si="1"/>
        <v>1</v>
      </c>
      <c r="B3" s="126">
        <v>21.0</v>
      </c>
      <c r="C3" s="127" t="s">
        <v>271</v>
      </c>
      <c r="D3" s="127" t="s">
        <v>18</v>
      </c>
      <c r="E3" s="128" t="s">
        <v>19</v>
      </c>
      <c r="F3" s="128" t="s">
        <v>20</v>
      </c>
      <c r="G3" s="126">
        <v>41.0</v>
      </c>
      <c r="H3" s="126">
        <v>41.0</v>
      </c>
      <c r="I3" s="126">
        <v>38.0</v>
      </c>
      <c r="J3" s="126">
        <v>41.0</v>
      </c>
      <c r="K3" s="126">
        <v>32.0</v>
      </c>
      <c r="L3" s="126">
        <v>38.0</v>
      </c>
      <c r="M3" s="126">
        <v>39.0</v>
      </c>
      <c r="N3" s="126">
        <v>41.0</v>
      </c>
      <c r="O3" s="129">
        <f t="shared" ref="O3:O13" si="2">IF(S$21&gt;5,IFERROR(0-SMALL(G3:N3,2),""),"")</f>
        <v>-38</v>
      </c>
      <c r="P3" s="129">
        <f t="shared" ref="P3:P13" si="3">IF(S$21&gt;3,IFERROR(0-SMALL(G3:N3,1),""),"")</f>
        <v>-32</v>
      </c>
      <c r="Q3" s="130">
        <f t="shared" ref="Q3:Q13" si="4">IF(S$21&lt;4,SUM(G3:N3),IF(S$21&lt;6,SUM(G3:N3)+P3,SUM(G3:N3)+P3+O3))</f>
        <v>241</v>
      </c>
      <c r="R3" s="153" t="str">
        <f t="shared" ref="R3:R13" si="5">IF((COUNTIF(G3:M3,"&gt;0"))&gt;3,"NC-pokal"," ")</f>
        <v>NC-pokal</v>
      </c>
      <c r="S3" s="72">
        <f t="shared" ref="S3:S13" si="6">COUNTIF(G3:M3,"&gt;0")</f>
        <v>7</v>
      </c>
      <c r="T3" s="73">
        <f t="shared" ref="T3:T13" si="7">COUNTIF(G3:N3,"&gt;0")</f>
        <v>8</v>
      </c>
      <c r="U3" s="132">
        <f t="shared" ref="U3:U13" si="8">SUM(G3:N3)-SMALL(G3:N3,1)-SMALL(G3:N3,2)</f>
        <v>241</v>
      </c>
      <c r="V3" s="133">
        <f t="shared" ref="V3:V13" si="9">_xlfn.RANK.AVG(U3,U$3:U$19,FALSE)</f>
        <v>1</v>
      </c>
      <c r="W3" s="132">
        <f t="shared" ref="W3:W13" si="10">SUM(G3:N3)-SMALL(G3:N3,1)</f>
        <v>279</v>
      </c>
      <c r="X3" s="133">
        <f t="shared" ref="X3:X13" si="11">_xlfn.RANK.AVG(W3,W$3:W$19,FALSE)</f>
        <v>1</v>
      </c>
      <c r="Y3" s="132">
        <f t="shared" ref="Y3:Y13" si="12">SUM(G3:N3)</f>
        <v>311</v>
      </c>
      <c r="Z3" s="134">
        <f t="shared" ref="Z3:Z13" si="13">_xlfn.RANK.AVG(Y3,Y$3:Y$19,FALSE)</f>
        <v>1</v>
      </c>
      <c r="AA3" s="77">
        <f t="shared" ref="AA3:AA19" si="14">COUNTIF($G3:$N3,"41")</f>
        <v>4</v>
      </c>
      <c r="AB3" s="77">
        <f t="shared" ref="AB3:AB19" si="15">COUNTIF($G3:$N3,"39")</f>
        <v>1</v>
      </c>
      <c r="AC3" s="77">
        <f t="shared" ref="AC3:AC19" si="16">COUNTIF($G3:$N3,"38")</f>
        <v>2</v>
      </c>
      <c r="AD3" s="77">
        <f t="shared" ref="AD3:AD19" si="17">COUNTIF($G3:$N3,"37")</f>
        <v>0</v>
      </c>
      <c r="AE3" s="77">
        <f t="shared" ref="AE3:AE19" si="18">COUNTIF($G3:$N3,"36")</f>
        <v>0</v>
      </c>
      <c r="AF3" s="77">
        <f t="shared" ref="AF3:AF19" si="19">COUNTIF($G3:$N3,"35")</f>
        <v>0</v>
      </c>
      <c r="AG3" s="77">
        <f t="shared" ref="AG3:AG19" si="20">COUNTIF($G3:$N3,"34")</f>
        <v>0</v>
      </c>
      <c r="AH3" s="77">
        <f t="shared" ref="AH3:AH19" si="21">COUNTIF($G3:$N3,"33")</f>
        <v>0</v>
      </c>
      <c r="AI3" s="77">
        <f t="shared" ref="AI3:AI19" si="22">COUNTIF($G3:$N3,"32")</f>
        <v>1</v>
      </c>
      <c r="AJ3" s="77">
        <f t="shared" ref="AJ3:AJ19" si="23">COUNTIF($G3:$N3,"31")</f>
        <v>0</v>
      </c>
      <c r="AK3" s="77">
        <f t="shared" ref="AK3:AK19" si="24">COUNTIF($G3:$N3,"30")</f>
        <v>0</v>
      </c>
      <c r="AL3" s="77">
        <f t="shared" ref="AL3:AL19" si="25">COUNTIF($G3:$N3,"29")</f>
        <v>0</v>
      </c>
      <c r="AM3" s="77">
        <f t="shared" ref="AM3:AM19" si="26">COUNTIF($G3:$N3,"28")</f>
        <v>0</v>
      </c>
      <c r="AN3" s="77">
        <f t="shared" ref="AN3:AN19" si="27">COUNTIF($G3:$N3,"27")</f>
        <v>0</v>
      </c>
      <c r="AO3" s="77">
        <f t="shared" ref="AO3:AO19" si="28">COUNTIF($G3:$N3,"26")</f>
        <v>0</v>
      </c>
      <c r="AP3" s="77">
        <f t="shared" ref="AP3:AP19" si="29">COUNTIF($G3:$N3,"25")</f>
        <v>0</v>
      </c>
      <c r="AQ3" s="77">
        <f t="shared" ref="AQ3:AQ19" si="30">COUNTIF($G3:$N3,"24")</f>
        <v>0</v>
      </c>
      <c r="AR3" s="77">
        <f t="shared" ref="AR3:AR19" si="31">COUNTIF($G3:$N3,"23")</f>
        <v>0</v>
      </c>
      <c r="AS3" s="77">
        <f t="shared" ref="AS3:AS19" si="32">COUNTIF($G3:$N3,"22")</f>
        <v>0</v>
      </c>
      <c r="AT3" s="77">
        <f t="shared" ref="AT3:AT19" si="33">COUNTIF($G3:$N3,"21")</f>
        <v>0</v>
      </c>
      <c r="AU3" s="77">
        <f t="shared" ref="AU3:AU19" si="34">COUNTIF($G3:$N3,"20")</f>
        <v>0</v>
      </c>
      <c r="AV3" s="77">
        <f t="shared" ref="AV3:AV19" si="35">COUNTIF($G3:$N3,"19")</f>
        <v>0</v>
      </c>
      <c r="AW3" s="77">
        <f t="shared" ref="AW3:AW19" si="36">COUNTIF($G3:$N3,"18")</f>
        <v>0</v>
      </c>
      <c r="AX3" s="77">
        <f t="shared" ref="AX3:AX19" si="37">COUNTIF($G3:$N3,"17")</f>
        <v>0</v>
      </c>
      <c r="AY3" s="77">
        <f t="shared" ref="AY3:AY19" si="38">COUNTIF($G3:$N3,"16")</f>
        <v>0</v>
      </c>
      <c r="AZ3" s="77">
        <f t="shared" ref="AZ3:AZ19" si="39">COUNTIF($G3:$N3,"15")</f>
        <v>0</v>
      </c>
      <c r="BA3" s="77">
        <f t="shared" ref="BA3:BA19" si="40">COUNTIF($G3:$N3,"14")</f>
        <v>0</v>
      </c>
      <c r="BB3" s="77">
        <f t="shared" ref="BB3:BB19" si="41">COUNTIF($G3:$N3,"13")</f>
        <v>0</v>
      </c>
      <c r="BC3" s="77">
        <f t="shared" ref="BC3:BC19" si="42">COUNTIF($G3:$N3,"12")</f>
        <v>0</v>
      </c>
      <c r="BD3" s="77">
        <f t="shared" ref="BD3:BD19" si="43">COUNTIF($G3:$N3,"11")</f>
        <v>0</v>
      </c>
      <c r="BE3" s="77">
        <f t="shared" ref="BE3:BE19" si="44">COUNTIF($G3:$N3,"10")</f>
        <v>0</v>
      </c>
      <c r="BF3" s="77">
        <f t="shared" ref="BF3:BF19" si="45">COUNTIF($G3:$N3,"9")</f>
        <v>0</v>
      </c>
      <c r="BG3" s="77">
        <f t="shared" ref="BG3:BG19" si="46">COUNTIF($G3:$N3,"8")</f>
        <v>0</v>
      </c>
      <c r="BH3" s="77">
        <f t="shared" ref="BH3:BH19" si="47">COUNTIF($G3:$N3,"7")</f>
        <v>0</v>
      </c>
      <c r="BI3" s="77">
        <f t="shared" ref="BI3:BI19" si="48">COUNTIF($G3:$N3,"6")</f>
        <v>0</v>
      </c>
      <c r="BJ3" s="77">
        <f t="shared" ref="BJ3:BJ19" si="49">COUNTIF($G3:$N3,"5")</f>
        <v>0</v>
      </c>
      <c r="BK3" s="77">
        <f t="shared" ref="BK3:BK19" si="50">COUNTIF($G3:$N3,"4")</f>
        <v>0</v>
      </c>
      <c r="BL3" s="77">
        <f t="shared" ref="BL3:BL19" si="51">COUNTIF($G3:$N3,"3")</f>
        <v>0</v>
      </c>
      <c r="BM3" s="77">
        <f t="shared" ref="BM3:BM19" si="52">COUNTIF($G3:$N3,"2")</f>
        <v>0</v>
      </c>
      <c r="BN3" s="77">
        <f t="shared" ref="BN3:BN19" si="53">COUNTIF($G3:$N3,"1")</f>
        <v>0</v>
      </c>
      <c r="BO3" s="78">
        <f t="shared" ref="BO3:BO19" si="54">COUNTIF($G3:$N3,"NOLL")</f>
        <v>0</v>
      </c>
      <c r="BP3" s="77"/>
      <c r="BQ3" s="77" t="str">
        <f t="shared" ref="BQ3:BQ19" si="55">IF(COUNTIF(G3:M3,"&gt;0")+COUNTIF(G3:M3,"x")&gt;3,"x","")</f>
        <v>x</v>
      </c>
      <c r="BR3" s="77" t="str">
        <f t="shared" ref="BR3:BR19" si="56">IF(COUNTIF(G3:L3,"&gt;0")&gt;2,"x","")</f>
        <v>x</v>
      </c>
      <c r="BS3" s="79">
        <f t="shared" ref="BS3:BS19" si="57">ROW()-2</f>
        <v>1</v>
      </c>
      <c r="BT3" s="77">
        <v>21.0</v>
      </c>
      <c r="BU3" s="77" t="s">
        <v>271</v>
      </c>
      <c r="BV3" s="77" t="s">
        <v>18</v>
      </c>
      <c r="BW3" s="77" t="s">
        <v>19</v>
      </c>
      <c r="BX3" s="77" t="s">
        <v>20</v>
      </c>
      <c r="BY3" s="77">
        <v>41.0</v>
      </c>
      <c r="BZ3" s="77">
        <v>41.0</v>
      </c>
      <c r="CA3" s="77">
        <v>38.0</v>
      </c>
      <c r="CB3" s="77">
        <v>41.0</v>
      </c>
      <c r="CC3" s="77">
        <v>32.0</v>
      </c>
      <c r="CD3" s="77">
        <v>38.0</v>
      </c>
      <c r="CE3" s="77">
        <v>39.0</v>
      </c>
      <c r="CF3" s="77">
        <v>41.0</v>
      </c>
      <c r="CG3" s="77">
        <v>-38.0</v>
      </c>
      <c r="CH3" s="77">
        <v>-32.0</v>
      </c>
      <c r="CI3" s="77">
        <v>241.0</v>
      </c>
      <c r="CJ3" s="77" t="s">
        <v>16</v>
      </c>
      <c r="CK3" s="77">
        <v>7.0</v>
      </c>
      <c r="CL3" s="77">
        <v>8.0</v>
      </c>
      <c r="CM3" s="77">
        <v>241.0</v>
      </c>
      <c r="CN3" s="77">
        <v>1.0</v>
      </c>
      <c r="CO3" s="77">
        <v>279.0</v>
      </c>
      <c r="CP3" s="77">
        <v>1.0</v>
      </c>
      <c r="CQ3" s="77">
        <v>311.0</v>
      </c>
      <c r="CR3" s="77">
        <v>1.0</v>
      </c>
      <c r="CS3" s="77">
        <v>4.0</v>
      </c>
      <c r="CT3" s="77">
        <v>1.0</v>
      </c>
      <c r="CU3" s="77">
        <v>2.0</v>
      </c>
      <c r="CV3" s="77">
        <v>0.0</v>
      </c>
      <c r="CW3" s="77">
        <v>0.0</v>
      </c>
      <c r="CX3" s="77">
        <v>0.0</v>
      </c>
      <c r="CY3" s="77">
        <v>0.0</v>
      </c>
      <c r="CZ3" s="77">
        <v>0.0</v>
      </c>
      <c r="DA3" s="77">
        <v>1.0</v>
      </c>
      <c r="DB3" s="77">
        <v>0.0</v>
      </c>
      <c r="DC3" s="77">
        <v>0.0</v>
      </c>
      <c r="DD3" s="77">
        <v>0.0</v>
      </c>
      <c r="DE3" s="77">
        <v>0.0</v>
      </c>
      <c r="DF3" s="77">
        <v>0.0</v>
      </c>
      <c r="DG3" s="77">
        <v>0.0</v>
      </c>
      <c r="DH3" s="77">
        <v>0.0</v>
      </c>
      <c r="DI3" s="77">
        <v>0.0</v>
      </c>
      <c r="DJ3" s="77">
        <v>0.0</v>
      </c>
      <c r="DK3" s="77">
        <v>0.0</v>
      </c>
      <c r="DL3" s="77">
        <v>0.0</v>
      </c>
      <c r="DM3" s="77">
        <v>0.0</v>
      </c>
      <c r="DN3" s="77">
        <v>0.0</v>
      </c>
      <c r="DO3" s="77">
        <v>0.0</v>
      </c>
      <c r="DP3" s="77">
        <v>0.0</v>
      </c>
      <c r="DQ3" s="77">
        <v>0.0</v>
      </c>
      <c r="DR3" s="77">
        <v>0.0</v>
      </c>
      <c r="DS3" s="77">
        <v>0.0</v>
      </c>
      <c r="DT3" s="77">
        <v>0.0</v>
      </c>
      <c r="DU3" s="77">
        <v>0.0</v>
      </c>
      <c r="DV3" s="77">
        <v>0.0</v>
      </c>
      <c r="DW3" s="77">
        <v>0.0</v>
      </c>
      <c r="DX3" s="77">
        <v>0.0</v>
      </c>
      <c r="DY3" s="77">
        <v>0.0</v>
      </c>
      <c r="DZ3" s="77">
        <v>0.0</v>
      </c>
      <c r="EA3" s="77">
        <v>0.0</v>
      </c>
      <c r="EB3" s="77">
        <v>0.0</v>
      </c>
      <c r="EC3" s="77">
        <v>0.0</v>
      </c>
      <c r="ED3" s="77">
        <v>0.0</v>
      </c>
      <c r="EE3" s="77">
        <v>0.0</v>
      </c>
      <c r="EF3" s="77">
        <v>0.0</v>
      </c>
      <c r="EG3" s="79">
        <f t="shared" ref="EG3:EG19" si="58">ROW()-2</f>
        <v>1</v>
      </c>
      <c r="EH3" s="22"/>
      <c r="EI3" s="77"/>
    </row>
    <row r="4" ht="18.0" customHeight="1">
      <c r="A4" s="125">
        <f t="shared" si="1"/>
        <v>2</v>
      </c>
      <c r="B4" s="126">
        <v>22.0</v>
      </c>
      <c r="C4" s="127" t="s">
        <v>110</v>
      </c>
      <c r="D4" s="127" t="s">
        <v>117</v>
      </c>
      <c r="E4" s="128" t="s">
        <v>31</v>
      </c>
      <c r="F4" s="128" t="s">
        <v>20</v>
      </c>
      <c r="G4" s="126">
        <v>39.0</v>
      </c>
      <c r="H4" s="126">
        <v>39.0</v>
      </c>
      <c r="I4" s="126">
        <v>39.0</v>
      </c>
      <c r="J4" s="126">
        <v>39.0</v>
      </c>
      <c r="K4" s="126">
        <v>34.0</v>
      </c>
      <c r="L4" s="126">
        <v>34.0</v>
      </c>
      <c r="M4" s="126">
        <v>38.0</v>
      </c>
      <c r="N4" s="126">
        <v>37.0</v>
      </c>
      <c r="O4" s="129">
        <f t="shared" si="2"/>
        <v>-34</v>
      </c>
      <c r="P4" s="129">
        <f t="shared" si="3"/>
        <v>-34</v>
      </c>
      <c r="Q4" s="130">
        <f t="shared" si="4"/>
        <v>231</v>
      </c>
      <c r="R4" s="153" t="str">
        <f t="shared" si="5"/>
        <v>NC-pokal</v>
      </c>
      <c r="S4" s="72">
        <f t="shared" si="6"/>
        <v>7</v>
      </c>
      <c r="T4" s="73">
        <f t="shared" si="7"/>
        <v>8</v>
      </c>
      <c r="U4" s="132">
        <f t="shared" si="8"/>
        <v>231</v>
      </c>
      <c r="V4" s="133">
        <f t="shared" si="9"/>
        <v>2</v>
      </c>
      <c r="W4" s="132">
        <f t="shared" si="10"/>
        <v>265</v>
      </c>
      <c r="X4" s="133">
        <f t="shared" si="11"/>
        <v>3</v>
      </c>
      <c r="Y4" s="132">
        <f t="shared" si="12"/>
        <v>299</v>
      </c>
      <c r="Z4" s="134">
        <f t="shared" si="13"/>
        <v>2</v>
      </c>
      <c r="AA4" s="77">
        <f t="shared" si="14"/>
        <v>0</v>
      </c>
      <c r="AB4" s="77">
        <f t="shared" si="15"/>
        <v>4</v>
      </c>
      <c r="AC4" s="77">
        <f t="shared" si="16"/>
        <v>1</v>
      </c>
      <c r="AD4" s="77">
        <f t="shared" si="17"/>
        <v>1</v>
      </c>
      <c r="AE4" s="77">
        <f t="shared" si="18"/>
        <v>0</v>
      </c>
      <c r="AF4" s="77">
        <f t="shared" si="19"/>
        <v>0</v>
      </c>
      <c r="AG4" s="77">
        <f t="shared" si="20"/>
        <v>2</v>
      </c>
      <c r="AH4" s="77">
        <f t="shared" si="21"/>
        <v>0</v>
      </c>
      <c r="AI4" s="77">
        <f t="shared" si="22"/>
        <v>0</v>
      </c>
      <c r="AJ4" s="77">
        <f t="shared" si="23"/>
        <v>0</v>
      </c>
      <c r="AK4" s="77">
        <f t="shared" si="24"/>
        <v>0</v>
      </c>
      <c r="AL4" s="77">
        <f t="shared" si="25"/>
        <v>0</v>
      </c>
      <c r="AM4" s="77">
        <f t="shared" si="26"/>
        <v>0</v>
      </c>
      <c r="AN4" s="77">
        <f t="shared" si="27"/>
        <v>0</v>
      </c>
      <c r="AO4" s="77">
        <f t="shared" si="28"/>
        <v>0</v>
      </c>
      <c r="AP4" s="77">
        <f t="shared" si="29"/>
        <v>0</v>
      </c>
      <c r="AQ4" s="77">
        <f t="shared" si="30"/>
        <v>0</v>
      </c>
      <c r="AR4" s="77">
        <f t="shared" si="31"/>
        <v>0</v>
      </c>
      <c r="AS4" s="77">
        <f t="shared" si="32"/>
        <v>0</v>
      </c>
      <c r="AT4" s="77">
        <f t="shared" si="33"/>
        <v>0</v>
      </c>
      <c r="AU4" s="77">
        <f t="shared" si="34"/>
        <v>0</v>
      </c>
      <c r="AV4" s="77">
        <f t="shared" si="35"/>
        <v>0</v>
      </c>
      <c r="AW4" s="77">
        <f t="shared" si="36"/>
        <v>0</v>
      </c>
      <c r="AX4" s="77">
        <f t="shared" si="37"/>
        <v>0</v>
      </c>
      <c r="AY4" s="77">
        <f t="shared" si="38"/>
        <v>0</v>
      </c>
      <c r="AZ4" s="77">
        <f t="shared" si="39"/>
        <v>0</v>
      </c>
      <c r="BA4" s="77">
        <f t="shared" si="40"/>
        <v>0</v>
      </c>
      <c r="BB4" s="77">
        <f t="shared" si="41"/>
        <v>0</v>
      </c>
      <c r="BC4" s="77">
        <f t="shared" si="42"/>
        <v>0</v>
      </c>
      <c r="BD4" s="77">
        <f t="shared" si="43"/>
        <v>0</v>
      </c>
      <c r="BE4" s="77">
        <f t="shared" si="44"/>
        <v>0</v>
      </c>
      <c r="BF4" s="77">
        <f t="shared" si="45"/>
        <v>0</v>
      </c>
      <c r="BG4" s="77">
        <f t="shared" si="46"/>
        <v>0</v>
      </c>
      <c r="BH4" s="77">
        <f t="shared" si="47"/>
        <v>0</v>
      </c>
      <c r="BI4" s="77">
        <f t="shared" si="48"/>
        <v>0</v>
      </c>
      <c r="BJ4" s="77">
        <f t="shared" si="49"/>
        <v>0</v>
      </c>
      <c r="BK4" s="77">
        <f t="shared" si="50"/>
        <v>0</v>
      </c>
      <c r="BL4" s="77">
        <f t="shared" si="51"/>
        <v>0</v>
      </c>
      <c r="BM4" s="77">
        <f t="shared" si="52"/>
        <v>0</v>
      </c>
      <c r="BN4" s="77">
        <f t="shared" si="53"/>
        <v>0</v>
      </c>
      <c r="BO4" s="78">
        <f t="shared" si="54"/>
        <v>0</v>
      </c>
      <c r="BP4" s="77"/>
      <c r="BQ4" s="77" t="str">
        <f t="shared" si="55"/>
        <v>x</v>
      </c>
      <c r="BR4" s="77" t="str">
        <f t="shared" si="56"/>
        <v>x</v>
      </c>
      <c r="BS4" s="79">
        <f t="shared" si="57"/>
        <v>2</v>
      </c>
      <c r="BT4" s="77">
        <v>22.0</v>
      </c>
      <c r="BU4" s="77" t="s">
        <v>110</v>
      </c>
      <c r="BV4" s="77" t="s">
        <v>117</v>
      </c>
      <c r="BW4" s="77" t="s">
        <v>31</v>
      </c>
      <c r="BX4" s="77" t="s">
        <v>20</v>
      </c>
      <c r="BY4" s="77">
        <v>39.0</v>
      </c>
      <c r="BZ4" s="77">
        <v>39.0</v>
      </c>
      <c r="CA4" s="77">
        <v>39.0</v>
      </c>
      <c r="CB4" s="77">
        <v>39.0</v>
      </c>
      <c r="CC4" s="77">
        <v>34.0</v>
      </c>
      <c r="CD4" s="77">
        <v>34.0</v>
      </c>
      <c r="CE4" s="77">
        <v>38.0</v>
      </c>
      <c r="CF4" s="77">
        <v>37.0</v>
      </c>
      <c r="CG4" s="77">
        <v>-34.0</v>
      </c>
      <c r="CH4" s="77">
        <v>-34.0</v>
      </c>
      <c r="CI4" s="77">
        <v>231.0</v>
      </c>
      <c r="CJ4" s="77" t="s">
        <v>16</v>
      </c>
      <c r="CK4" s="77">
        <v>7.0</v>
      </c>
      <c r="CL4" s="77">
        <v>8.0</v>
      </c>
      <c r="CM4" s="77">
        <v>231.0</v>
      </c>
      <c r="CN4" s="77">
        <v>2.0</v>
      </c>
      <c r="CO4" s="77">
        <v>265.0</v>
      </c>
      <c r="CP4" s="77">
        <v>3.0</v>
      </c>
      <c r="CQ4" s="77">
        <v>299.0</v>
      </c>
      <c r="CR4" s="77">
        <v>2.0</v>
      </c>
      <c r="CS4" s="77">
        <v>0.0</v>
      </c>
      <c r="CT4" s="77">
        <v>4.0</v>
      </c>
      <c r="CU4" s="77">
        <v>1.0</v>
      </c>
      <c r="CV4" s="77">
        <v>1.0</v>
      </c>
      <c r="CW4" s="77">
        <v>0.0</v>
      </c>
      <c r="CX4" s="77">
        <v>0.0</v>
      </c>
      <c r="CY4" s="77">
        <v>2.0</v>
      </c>
      <c r="CZ4" s="77">
        <v>0.0</v>
      </c>
      <c r="DA4" s="77">
        <v>0.0</v>
      </c>
      <c r="DB4" s="77">
        <v>0.0</v>
      </c>
      <c r="DC4" s="77">
        <v>0.0</v>
      </c>
      <c r="DD4" s="77">
        <v>0.0</v>
      </c>
      <c r="DE4" s="77">
        <v>0.0</v>
      </c>
      <c r="DF4" s="77">
        <v>0.0</v>
      </c>
      <c r="DG4" s="77">
        <v>0.0</v>
      </c>
      <c r="DH4" s="77">
        <v>0.0</v>
      </c>
      <c r="DI4" s="77">
        <v>0.0</v>
      </c>
      <c r="DJ4" s="77">
        <v>0.0</v>
      </c>
      <c r="DK4" s="77">
        <v>0.0</v>
      </c>
      <c r="DL4" s="77">
        <v>0.0</v>
      </c>
      <c r="DM4" s="77">
        <v>0.0</v>
      </c>
      <c r="DN4" s="77">
        <v>0.0</v>
      </c>
      <c r="DO4" s="77">
        <v>0.0</v>
      </c>
      <c r="DP4" s="77">
        <v>0.0</v>
      </c>
      <c r="DQ4" s="77">
        <v>0.0</v>
      </c>
      <c r="DR4" s="77">
        <v>0.0</v>
      </c>
      <c r="DS4" s="77">
        <v>0.0</v>
      </c>
      <c r="DT4" s="77">
        <v>0.0</v>
      </c>
      <c r="DU4" s="77">
        <v>0.0</v>
      </c>
      <c r="DV4" s="77">
        <v>0.0</v>
      </c>
      <c r="DW4" s="77">
        <v>0.0</v>
      </c>
      <c r="DX4" s="77">
        <v>0.0</v>
      </c>
      <c r="DY4" s="77">
        <v>0.0</v>
      </c>
      <c r="DZ4" s="77">
        <v>0.0</v>
      </c>
      <c r="EA4" s="77">
        <v>0.0</v>
      </c>
      <c r="EB4" s="77">
        <v>0.0</v>
      </c>
      <c r="EC4" s="77">
        <v>0.0</v>
      </c>
      <c r="ED4" s="77">
        <v>0.0</v>
      </c>
      <c r="EE4" s="77">
        <v>0.0</v>
      </c>
      <c r="EF4" s="77">
        <v>0.0</v>
      </c>
      <c r="EG4" s="79">
        <f t="shared" si="58"/>
        <v>2</v>
      </c>
      <c r="EH4" s="22"/>
      <c r="EI4" s="77"/>
    </row>
    <row r="5" ht="18.0" customHeight="1">
      <c r="A5" s="125">
        <f t="shared" si="1"/>
        <v>3</v>
      </c>
      <c r="B5" s="126">
        <v>121.0</v>
      </c>
      <c r="C5" s="127" t="s">
        <v>272</v>
      </c>
      <c r="D5" s="127" t="s">
        <v>273</v>
      </c>
      <c r="E5" s="128" t="s">
        <v>31</v>
      </c>
      <c r="F5" s="128" t="s">
        <v>20</v>
      </c>
      <c r="G5" s="126">
        <v>37.0</v>
      </c>
      <c r="H5" s="126">
        <v>37.0</v>
      </c>
      <c r="I5" s="126">
        <v>36.0</v>
      </c>
      <c r="J5" s="126">
        <v>38.0</v>
      </c>
      <c r="K5" s="126">
        <v>41.0</v>
      </c>
      <c r="L5" s="126">
        <v>41.0</v>
      </c>
      <c r="M5" s="126">
        <v>36.0</v>
      </c>
      <c r="N5" s="126">
        <v>31.0</v>
      </c>
      <c r="O5" s="129">
        <f t="shared" si="2"/>
        <v>-36</v>
      </c>
      <c r="P5" s="129">
        <f t="shared" si="3"/>
        <v>-31</v>
      </c>
      <c r="Q5" s="130">
        <f t="shared" si="4"/>
        <v>230</v>
      </c>
      <c r="R5" s="153" t="str">
        <f t="shared" si="5"/>
        <v>NC-pokal</v>
      </c>
      <c r="S5" s="72">
        <f t="shared" si="6"/>
        <v>7</v>
      </c>
      <c r="T5" s="73">
        <f t="shared" si="7"/>
        <v>8</v>
      </c>
      <c r="U5" s="132">
        <f t="shared" si="8"/>
        <v>230</v>
      </c>
      <c r="V5" s="133">
        <f t="shared" si="9"/>
        <v>3</v>
      </c>
      <c r="W5" s="132">
        <f t="shared" si="10"/>
        <v>266</v>
      </c>
      <c r="X5" s="133">
        <f t="shared" si="11"/>
        <v>2</v>
      </c>
      <c r="Y5" s="132">
        <f t="shared" si="12"/>
        <v>297</v>
      </c>
      <c r="Z5" s="134">
        <f t="shared" si="13"/>
        <v>3</v>
      </c>
      <c r="AA5" s="77">
        <f t="shared" si="14"/>
        <v>2</v>
      </c>
      <c r="AB5" s="77">
        <f t="shared" si="15"/>
        <v>0</v>
      </c>
      <c r="AC5" s="77">
        <f t="shared" si="16"/>
        <v>1</v>
      </c>
      <c r="AD5" s="77">
        <f t="shared" si="17"/>
        <v>2</v>
      </c>
      <c r="AE5" s="77">
        <f t="shared" si="18"/>
        <v>2</v>
      </c>
      <c r="AF5" s="77">
        <f t="shared" si="19"/>
        <v>0</v>
      </c>
      <c r="AG5" s="77">
        <f t="shared" si="20"/>
        <v>0</v>
      </c>
      <c r="AH5" s="77">
        <f t="shared" si="21"/>
        <v>0</v>
      </c>
      <c r="AI5" s="77">
        <f t="shared" si="22"/>
        <v>0</v>
      </c>
      <c r="AJ5" s="77">
        <f t="shared" si="23"/>
        <v>1</v>
      </c>
      <c r="AK5" s="77">
        <f t="shared" si="24"/>
        <v>0</v>
      </c>
      <c r="AL5" s="77">
        <f t="shared" si="25"/>
        <v>0</v>
      </c>
      <c r="AM5" s="77">
        <f t="shared" si="26"/>
        <v>0</v>
      </c>
      <c r="AN5" s="77">
        <f t="shared" si="27"/>
        <v>0</v>
      </c>
      <c r="AO5" s="77">
        <f t="shared" si="28"/>
        <v>0</v>
      </c>
      <c r="AP5" s="77">
        <f t="shared" si="29"/>
        <v>0</v>
      </c>
      <c r="AQ5" s="77">
        <f t="shared" si="30"/>
        <v>0</v>
      </c>
      <c r="AR5" s="77">
        <f t="shared" si="31"/>
        <v>0</v>
      </c>
      <c r="AS5" s="77">
        <f t="shared" si="32"/>
        <v>0</v>
      </c>
      <c r="AT5" s="77">
        <f t="shared" si="33"/>
        <v>0</v>
      </c>
      <c r="AU5" s="77">
        <f t="shared" si="34"/>
        <v>0</v>
      </c>
      <c r="AV5" s="77">
        <f t="shared" si="35"/>
        <v>0</v>
      </c>
      <c r="AW5" s="77">
        <f t="shared" si="36"/>
        <v>0</v>
      </c>
      <c r="AX5" s="77">
        <f t="shared" si="37"/>
        <v>0</v>
      </c>
      <c r="AY5" s="77">
        <f t="shared" si="38"/>
        <v>0</v>
      </c>
      <c r="AZ5" s="77">
        <f t="shared" si="39"/>
        <v>0</v>
      </c>
      <c r="BA5" s="77">
        <f t="shared" si="40"/>
        <v>0</v>
      </c>
      <c r="BB5" s="77">
        <f t="shared" si="41"/>
        <v>0</v>
      </c>
      <c r="BC5" s="77">
        <f t="shared" si="42"/>
        <v>0</v>
      </c>
      <c r="BD5" s="77">
        <f t="shared" si="43"/>
        <v>0</v>
      </c>
      <c r="BE5" s="77">
        <f t="shared" si="44"/>
        <v>0</v>
      </c>
      <c r="BF5" s="77">
        <f t="shared" si="45"/>
        <v>0</v>
      </c>
      <c r="BG5" s="77">
        <f t="shared" si="46"/>
        <v>0</v>
      </c>
      <c r="BH5" s="77">
        <f t="shared" si="47"/>
        <v>0</v>
      </c>
      <c r="BI5" s="77">
        <f t="shared" si="48"/>
        <v>0</v>
      </c>
      <c r="BJ5" s="77">
        <f t="shared" si="49"/>
        <v>0</v>
      </c>
      <c r="BK5" s="77">
        <f t="shared" si="50"/>
        <v>0</v>
      </c>
      <c r="BL5" s="77">
        <f t="shared" si="51"/>
        <v>0</v>
      </c>
      <c r="BM5" s="77">
        <f t="shared" si="52"/>
        <v>0</v>
      </c>
      <c r="BN5" s="77">
        <f t="shared" si="53"/>
        <v>0</v>
      </c>
      <c r="BO5" s="78">
        <f t="shared" si="54"/>
        <v>0</v>
      </c>
      <c r="BP5" s="77"/>
      <c r="BQ5" s="77" t="str">
        <f t="shared" si="55"/>
        <v>x</v>
      </c>
      <c r="BR5" s="77" t="str">
        <f t="shared" si="56"/>
        <v>x</v>
      </c>
      <c r="BS5" s="79">
        <f t="shared" si="57"/>
        <v>3</v>
      </c>
      <c r="BT5" s="77">
        <v>121.0</v>
      </c>
      <c r="BU5" s="77" t="s">
        <v>272</v>
      </c>
      <c r="BV5" s="77" t="s">
        <v>273</v>
      </c>
      <c r="BW5" s="77" t="s">
        <v>31</v>
      </c>
      <c r="BX5" s="77" t="s">
        <v>20</v>
      </c>
      <c r="BY5" s="77">
        <v>37.0</v>
      </c>
      <c r="BZ5" s="77">
        <v>37.0</v>
      </c>
      <c r="CA5" s="77">
        <v>36.0</v>
      </c>
      <c r="CB5" s="77">
        <v>38.0</v>
      </c>
      <c r="CC5" s="77">
        <v>41.0</v>
      </c>
      <c r="CD5" s="77">
        <v>41.0</v>
      </c>
      <c r="CE5" s="77">
        <v>36.0</v>
      </c>
      <c r="CF5" s="77">
        <v>31.0</v>
      </c>
      <c r="CG5" s="77">
        <v>-36.0</v>
      </c>
      <c r="CH5" s="77">
        <v>-31.0</v>
      </c>
      <c r="CI5" s="77">
        <v>230.0</v>
      </c>
      <c r="CJ5" s="77" t="s">
        <v>16</v>
      </c>
      <c r="CK5" s="77">
        <v>7.0</v>
      </c>
      <c r="CL5" s="77">
        <v>8.0</v>
      </c>
      <c r="CM5" s="77">
        <v>230.0</v>
      </c>
      <c r="CN5" s="77">
        <v>3.0</v>
      </c>
      <c r="CO5" s="77">
        <v>266.0</v>
      </c>
      <c r="CP5" s="77">
        <v>2.0</v>
      </c>
      <c r="CQ5" s="77">
        <v>297.0</v>
      </c>
      <c r="CR5" s="77">
        <v>3.0</v>
      </c>
      <c r="CS5" s="77">
        <v>2.0</v>
      </c>
      <c r="CT5" s="77">
        <v>0.0</v>
      </c>
      <c r="CU5" s="77">
        <v>1.0</v>
      </c>
      <c r="CV5" s="77">
        <v>2.0</v>
      </c>
      <c r="CW5" s="77">
        <v>2.0</v>
      </c>
      <c r="CX5" s="77">
        <v>0.0</v>
      </c>
      <c r="CY5" s="77">
        <v>0.0</v>
      </c>
      <c r="CZ5" s="77">
        <v>0.0</v>
      </c>
      <c r="DA5" s="77">
        <v>0.0</v>
      </c>
      <c r="DB5" s="77">
        <v>1.0</v>
      </c>
      <c r="DC5" s="77">
        <v>0.0</v>
      </c>
      <c r="DD5" s="77">
        <v>0.0</v>
      </c>
      <c r="DE5" s="77">
        <v>0.0</v>
      </c>
      <c r="DF5" s="77">
        <v>0.0</v>
      </c>
      <c r="DG5" s="77">
        <v>0.0</v>
      </c>
      <c r="DH5" s="77">
        <v>0.0</v>
      </c>
      <c r="DI5" s="77">
        <v>0.0</v>
      </c>
      <c r="DJ5" s="77">
        <v>0.0</v>
      </c>
      <c r="DK5" s="77">
        <v>0.0</v>
      </c>
      <c r="DL5" s="77">
        <v>0.0</v>
      </c>
      <c r="DM5" s="77">
        <v>0.0</v>
      </c>
      <c r="DN5" s="77">
        <v>0.0</v>
      </c>
      <c r="DO5" s="77">
        <v>0.0</v>
      </c>
      <c r="DP5" s="77">
        <v>0.0</v>
      </c>
      <c r="DQ5" s="77">
        <v>0.0</v>
      </c>
      <c r="DR5" s="77">
        <v>0.0</v>
      </c>
      <c r="DS5" s="77">
        <v>0.0</v>
      </c>
      <c r="DT5" s="77">
        <v>0.0</v>
      </c>
      <c r="DU5" s="77">
        <v>0.0</v>
      </c>
      <c r="DV5" s="77">
        <v>0.0</v>
      </c>
      <c r="DW5" s="77">
        <v>0.0</v>
      </c>
      <c r="DX5" s="77">
        <v>0.0</v>
      </c>
      <c r="DY5" s="77">
        <v>0.0</v>
      </c>
      <c r="DZ5" s="77">
        <v>0.0</v>
      </c>
      <c r="EA5" s="77">
        <v>0.0</v>
      </c>
      <c r="EB5" s="77">
        <v>0.0</v>
      </c>
      <c r="EC5" s="77">
        <v>0.0</v>
      </c>
      <c r="ED5" s="77">
        <v>0.0</v>
      </c>
      <c r="EE5" s="77">
        <v>0.0</v>
      </c>
      <c r="EF5" s="77">
        <v>0.0</v>
      </c>
      <c r="EG5" s="79">
        <f t="shared" si="58"/>
        <v>3</v>
      </c>
      <c r="EH5" s="22"/>
      <c r="EI5" s="77"/>
    </row>
    <row r="6" ht="18.0" customHeight="1">
      <c r="A6" s="125">
        <f t="shared" si="1"/>
        <v>4</v>
      </c>
      <c r="B6" s="126">
        <v>111.0</v>
      </c>
      <c r="C6" s="127" t="s">
        <v>168</v>
      </c>
      <c r="D6" s="127" t="s">
        <v>274</v>
      </c>
      <c r="E6" s="128" t="s">
        <v>128</v>
      </c>
      <c r="F6" s="128" t="s">
        <v>20</v>
      </c>
      <c r="G6" s="126">
        <v>35.0</v>
      </c>
      <c r="H6" s="126">
        <v>38.0</v>
      </c>
      <c r="I6" s="126">
        <v>41.0</v>
      </c>
      <c r="J6" s="126">
        <v>37.0</v>
      </c>
      <c r="K6" s="126">
        <v>31.0</v>
      </c>
      <c r="L6" s="126">
        <v>37.0</v>
      </c>
      <c r="M6" s="126">
        <v>30.0</v>
      </c>
      <c r="N6" s="126">
        <v>30.0</v>
      </c>
      <c r="O6" s="129">
        <f t="shared" si="2"/>
        <v>-30</v>
      </c>
      <c r="P6" s="129">
        <f t="shared" si="3"/>
        <v>-30</v>
      </c>
      <c r="Q6" s="130">
        <f t="shared" si="4"/>
        <v>219</v>
      </c>
      <c r="R6" s="153" t="str">
        <f t="shared" si="5"/>
        <v>NC-pokal</v>
      </c>
      <c r="S6" s="72">
        <f t="shared" si="6"/>
        <v>7</v>
      </c>
      <c r="T6" s="73">
        <f t="shared" si="7"/>
        <v>8</v>
      </c>
      <c r="U6" s="132">
        <f t="shared" si="8"/>
        <v>219</v>
      </c>
      <c r="V6" s="133">
        <f t="shared" si="9"/>
        <v>4</v>
      </c>
      <c r="W6" s="132">
        <f t="shared" si="10"/>
        <v>249</v>
      </c>
      <c r="X6" s="133">
        <f t="shared" si="11"/>
        <v>4.5</v>
      </c>
      <c r="Y6" s="132">
        <f t="shared" si="12"/>
        <v>279</v>
      </c>
      <c r="Z6" s="134">
        <f t="shared" si="13"/>
        <v>4</v>
      </c>
      <c r="AA6" s="77">
        <f t="shared" si="14"/>
        <v>1</v>
      </c>
      <c r="AB6" s="77">
        <f t="shared" si="15"/>
        <v>0</v>
      </c>
      <c r="AC6" s="77">
        <f t="shared" si="16"/>
        <v>1</v>
      </c>
      <c r="AD6" s="77">
        <f t="shared" si="17"/>
        <v>2</v>
      </c>
      <c r="AE6" s="77">
        <f t="shared" si="18"/>
        <v>0</v>
      </c>
      <c r="AF6" s="77">
        <f t="shared" si="19"/>
        <v>1</v>
      </c>
      <c r="AG6" s="77">
        <f t="shared" si="20"/>
        <v>0</v>
      </c>
      <c r="AH6" s="77">
        <f t="shared" si="21"/>
        <v>0</v>
      </c>
      <c r="AI6" s="77">
        <f t="shared" si="22"/>
        <v>0</v>
      </c>
      <c r="AJ6" s="77">
        <f t="shared" si="23"/>
        <v>1</v>
      </c>
      <c r="AK6" s="77">
        <f t="shared" si="24"/>
        <v>2</v>
      </c>
      <c r="AL6" s="77">
        <f t="shared" si="25"/>
        <v>0</v>
      </c>
      <c r="AM6" s="77">
        <f t="shared" si="26"/>
        <v>0</v>
      </c>
      <c r="AN6" s="77">
        <f t="shared" si="27"/>
        <v>0</v>
      </c>
      <c r="AO6" s="77">
        <f t="shared" si="28"/>
        <v>0</v>
      </c>
      <c r="AP6" s="77">
        <f t="shared" si="29"/>
        <v>0</v>
      </c>
      <c r="AQ6" s="77">
        <f t="shared" si="30"/>
        <v>0</v>
      </c>
      <c r="AR6" s="77">
        <f t="shared" si="31"/>
        <v>0</v>
      </c>
      <c r="AS6" s="77">
        <f t="shared" si="32"/>
        <v>0</v>
      </c>
      <c r="AT6" s="77">
        <f t="shared" si="33"/>
        <v>0</v>
      </c>
      <c r="AU6" s="77">
        <f t="shared" si="34"/>
        <v>0</v>
      </c>
      <c r="AV6" s="77">
        <f t="shared" si="35"/>
        <v>0</v>
      </c>
      <c r="AW6" s="77">
        <f t="shared" si="36"/>
        <v>0</v>
      </c>
      <c r="AX6" s="77">
        <f t="shared" si="37"/>
        <v>0</v>
      </c>
      <c r="AY6" s="77">
        <f t="shared" si="38"/>
        <v>0</v>
      </c>
      <c r="AZ6" s="77">
        <f t="shared" si="39"/>
        <v>0</v>
      </c>
      <c r="BA6" s="77">
        <f t="shared" si="40"/>
        <v>0</v>
      </c>
      <c r="BB6" s="77">
        <f t="shared" si="41"/>
        <v>0</v>
      </c>
      <c r="BC6" s="77">
        <f t="shared" si="42"/>
        <v>0</v>
      </c>
      <c r="BD6" s="77">
        <f t="shared" si="43"/>
        <v>0</v>
      </c>
      <c r="BE6" s="77">
        <f t="shared" si="44"/>
        <v>0</v>
      </c>
      <c r="BF6" s="77">
        <f t="shared" si="45"/>
        <v>0</v>
      </c>
      <c r="BG6" s="77">
        <f t="shared" si="46"/>
        <v>0</v>
      </c>
      <c r="BH6" s="77">
        <f t="shared" si="47"/>
        <v>0</v>
      </c>
      <c r="BI6" s="77">
        <f t="shared" si="48"/>
        <v>0</v>
      </c>
      <c r="BJ6" s="77">
        <f t="shared" si="49"/>
        <v>0</v>
      </c>
      <c r="BK6" s="77">
        <f t="shared" si="50"/>
        <v>0</v>
      </c>
      <c r="BL6" s="77">
        <f t="shared" si="51"/>
        <v>0</v>
      </c>
      <c r="BM6" s="77">
        <f t="shared" si="52"/>
        <v>0</v>
      </c>
      <c r="BN6" s="77">
        <f t="shared" si="53"/>
        <v>0</v>
      </c>
      <c r="BO6" s="78">
        <f t="shared" si="54"/>
        <v>0</v>
      </c>
      <c r="BP6" s="77"/>
      <c r="BQ6" s="77" t="str">
        <f t="shared" si="55"/>
        <v>x</v>
      </c>
      <c r="BR6" s="77" t="str">
        <f t="shared" si="56"/>
        <v>x</v>
      </c>
      <c r="BS6" s="79">
        <f t="shared" si="57"/>
        <v>4</v>
      </c>
      <c r="BT6" s="77">
        <v>111.0</v>
      </c>
      <c r="BU6" s="77" t="s">
        <v>168</v>
      </c>
      <c r="BV6" s="77" t="s">
        <v>274</v>
      </c>
      <c r="BW6" s="77" t="s">
        <v>128</v>
      </c>
      <c r="BX6" s="77" t="s">
        <v>20</v>
      </c>
      <c r="BY6" s="77">
        <v>35.0</v>
      </c>
      <c r="BZ6" s="77">
        <v>38.0</v>
      </c>
      <c r="CA6" s="77">
        <v>41.0</v>
      </c>
      <c r="CB6" s="77">
        <v>37.0</v>
      </c>
      <c r="CC6" s="77">
        <v>31.0</v>
      </c>
      <c r="CD6" s="77">
        <v>37.0</v>
      </c>
      <c r="CE6" s="77">
        <v>30.0</v>
      </c>
      <c r="CF6" s="77">
        <v>30.0</v>
      </c>
      <c r="CG6" s="77">
        <v>-30.0</v>
      </c>
      <c r="CH6" s="77">
        <v>-30.0</v>
      </c>
      <c r="CI6" s="77">
        <v>219.0</v>
      </c>
      <c r="CJ6" s="77" t="s">
        <v>16</v>
      </c>
      <c r="CK6" s="77">
        <v>7.0</v>
      </c>
      <c r="CL6" s="77">
        <v>8.0</v>
      </c>
      <c r="CM6" s="77">
        <v>219.0</v>
      </c>
      <c r="CN6" s="77">
        <v>4.0</v>
      </c>
      <c r="CO6" s="77">
        <v>249.0</v>
      </c>
      <c r="CP6" s="77">
        <v>4.5</v>
      </c>
      <c r="CQ6" s="77">
        <v>279.0</v>
      </c>
      <c r="CR6" s="77">
        <v>4.0</v>
      </c>
      <c r="CS6" s="77">
        <v>1.0</v>
      </c>
      <c r="CT6" s="77">
        <v>0.0</v>
      </c>
      <c r="CU6" s="77">
        <v>1.0</v>
      </c>
      <c r="CV6" s="77">
        <v>2.0</v>
      </c>
      <c r="CW6" s="77">
        <v>0.0</v>
      </c>
      <c r="CX6" s="77">
        <v>1.0</v>
      </c>
      <c r="CY6" s="77">
        <v>0.0</v>
      </c>
      <c r="CZ6" s="77">
        <v>0.0</v>
      </c>
      <c r="DA6" s="77">
        <v>0.0</v>
      </c>
      <c r="DB6" s="77">
        <v>1.0</v>
      </c>
      <c r="DC6" s="77">
        <v>2.0</v>
      </c>
      <c r="DD6" s="77">
        <v>0.0</v>
      </c>
      <c r="DE6" s="77">
        <v>0.0</v>
      </c>
      <c r="DF6" s="77">
        <v>0.0</v>
      </c>
      <c r="DG6" s="77">
        <v>0.0</v>
      </c>
      <c r="DH6" s="77">
        <v>0.0</v>
      </c>
      <c r="DI6" s="77">
        <v>0.0</v>
      </c>
      <c r="DJ6" s="77">
        <v>0.0</v>
      </c>
      <c r="DK6" s="77">
        <v>0.0</v>
      </c>
      <c r="DL6" s="77">
        <v>0.0</v>
      </c>
      <c r="DM6" s="77">
        <v>0.0</v>
      </c>
      <c r="DN6" s="77">
        <v>0.0</v>
      </c>
      <c r="DO6" s="77">
        <v>0.0</v>
      </c>
      <c r="DP6" s="77">
        <v>0.0</v>
      </c>
      <c r="DQ6" s="77">
        <v>0.0</v>
      </c>
      <c r="DR6" s="77">
        <v>0.0</v>
      </c>
      <c r="DS6" s="77">
        <v>0.0</v>
      </c>
      <c r="DT6" s="77">
        <v>0.0</v>
      </c>
      <c r="DU6" s="77">
        <v>0.0</v>
      </c>
      <c r="DV6" s="77">
        <v>0.0</v>
      </c>
      <c r="DW6" s="77">
        <v>0.0</v>
      </c>
      <c r="DX6" s="77">
        <v>0.0</v>
      </c>
      <c r="DY6" s="77">
        <v>0.0</v>
      </c>
      <c r="DZ6" s="77">
        <v>0.0</v>
      </c>
      <c r="EA6" s="77">
        <v>0.0</v>
      </c>
      <c r="EB6" s="77">
        <v>0.0</v>
      </c>
      <c r="EC6" s="77">
        <v>0.0</v>
      </c>
      <c r="ED6" s="77">
        <v>0.0</v>
      </c>
      <c r="EE6" s="77">
        <v>0.0</v>
      </c>
      <c r="EF6" s="77">
        <v>0.0</v>
      </c>
      <c r="EG6" s="79">
        <f t="shared" si="58"/>
        <v>4</v>
      </c>
      <c r="EH6" s="22"/>
      <c r="EI6" s="77"/>
    </row>
    <row r="7" ht="18.0" customHeight="1">
      <c r="A7" s="125">
        <f t="shared" si="1"/>
        <v>5</v>
      </c>
      <c r="B7" s="126">
        <v>95.0</v>
      </c>
      <c r="C7" s="127" t="s">
        <v>275</v>
      </c>
      <c r="D7" s="127" t="s">
        <v>276</v>
      </c>
      <c r="E7" s="128" t="s">
        <v>31</v>
      </c>
      <c r="F7" s="128" t="s">
        <v>20</v>
      </c>
      <c r="G7" s="126">
        <v>34.0</v>
      </c>
      <c r="H7" s="126">
        <v>35.0</v>
      </c>
      <c r="I7" s="126">
        <v>37.0</v>
      </c>
      <c r="J7" s="126">
        <v>36.0</v>
      </c>
      <c r="K7" s="126">
        <v>27.0</v>
      </c>
      <c r="L7" s="126">
        <v>35.0</v>
      </c>
      <c r="M7" s="126">
        <v>34.0</v>
      </c>
      <c r="N7" s="126">
        <v>38.0</v>
      </c>
      <c r="O7" s="129">
        <f t="shared" si="2"/>
        <v>-34</v>
      </c>
      <c r="P7" s="129">
        <f t="shared" si="3"/>
        <v>-27</v>
      </c>
      <c r="Q7" s="130">
        <f t="shared" si="4"/>
        <v>215</v>
      </c>
      <c r="R7" s="153" t="str">
        <f t="shared" si="5"/>
        <v>NC-pokal</v>
      </c>
      <c r="S7" s="72">
        <f t="shared" si="6"/>
        <v>7</v>
      </c>
      <c r="T7" s="73">
        <f t="shared" si="7"/>
        <v>8</v>
      </c>
      <c r="U7" s="132">
        <f t="shared" si="8"/>
        <v>215</v>
      </c>
      <c r="V7" s="133">
        <f t="shared" si="9"/>
        <v>5</v>
      </c>
      <c r="W7" s="132">
        <f t="shared" si="10"/>
        <v>249</v>
      </c>
      <c r="X7" s="133">
        <f t="shared" si="11"/>
        <v>4.5</v>
      </c>
      <c r="Y7" s="132">
        <f t="shared" si="12"/>
        <v>276</v>
      </c>
      <c r="Z7" s="134">
        <f t="shared" si="13"/>
        <v>5</v>
      </c>
      <c r="AA7" s="77">
        <f t="shared" si="14"/>
        <v>0</v>
      </c>
      <c r="AB7" s="77">
        <f t="shared" si="15"/>
        <v>0</v>
      </c>
      <c r="AC7" s="77">
        <f t="shared" si="16"/>
        <v>1</v>
      </c>
      <c r="AD7" s="77">
        <f t="shared" si="17"/>
        <v>1</v>
      </c>
      <c r="AE7" s="77">
        <f t="shared" si="18"/>
        <v>1</v>
      </c>
      <c r="AF7" s="77">
        <f t="shared" si="19"/>
        <v>2</v>
      </c>
      <c r="AG7" s="77">
        <f t="shared" si="20"/>
        <v>2</v>
      </c>
      <c r="AH7" s="77">
        <f t="shared" si="21"/>
        <v>0</v>
      </c>
      <c r="AI7" s="77">
        <f t="shared" si="22"/>
        <v>0</v>
      </c>
      <c r="AJ7" s="77">
        <f t="shared" si="23"/>
        <v>0</v>
      </c>
      <c r="AK7" s="77">
        <f t="shared" si="24"/>
        <v>0</v>
      </c>
      <c r="AL7" s="77">
        <f t="shared" si="25"/>
        <v>0</v>
      </c>
      <c r="AM7" s="77">
        <f t="shared" si="26"/>
        <v>0</v>
      </c>
      <c r="AN7" s="77">
        <f t="shared" si="27"/>
        <v>1</v>
      </c>
      <c r="AO7" s="77">
        <f t="shared" si="28"/>
        <v>0</v>
      </c>
      <c r="AP7" s="77">
        <f t="shared" si="29"/>
        <v>0</v>
      </c>
      <c r="AQ7" s="77">
        <f t="shared" si="30"/>
        <v>0</v>
      </c>
      <c r="AR7" s="77">
        <f t="shared" si="31"/>
        <v>0</v>
      </c>
      <c r="AS7" s="77">
        <f t="shared" si="32"/>
        <v>0</v>
      </c>
      <c r="AT7" s="77">
        <f t="shared" si="33"/>
        <v>0</v>
      </c>
      <c r="AU7" s="77">
        <f t="shared" si="34"/>
        <v>0</v>
      </c>
      <c r="AV7" s="77">
        <f t="shared" si="35"/>
        <v>0</v>
      </c>
      <c r="AW7" s="77">
        <f t="shared" si="36"/>
        <v>0</v>
      </c>
      <c r="AX7" s="77">
        <f t="shared" si="37"/>
        <v>0</v>
      </c>
      <c r="AY7" s="77">
        <f t="shared" si="38"/>
        <v>0</v>
      </c>
      <c r="AZ7" s="77">
        <f t="shared" si="39"/>
        <v>0</v>
      </c>
      <c r="BA7" s="77">
        <f t="shared" si="40"/>
        <v>0</v>
      </c>
      <c r="BB7" s="77">
        <f t="shared" si="41"/>
        <v>0</v>
      </c>
      <c r="BC7" s="77">
        <f t="shared" si="42"/>
        <v>0</v>
      </c>
      <c r="BD7" s="77">
        <f t="shared" si="43"/>
        <v>0</v>
      </c>
      <c r="BE7" s="77">
        <f t="shared" si="44"/>
        <v>0</v>
      </c>
      <c r="BF7" s="77">
        <f t="shared" si="45"/>
        <v>0</v>
      </c>
      <c r="BG7" s="77">
        <f t="shared" si="46"/>
        <v>0</v>
      </c>
      <c r="BH7" s="77">
        <f t="shared" si="47"/>
        <v>0</v>
      </c>
      <c r="BI7" s="77">
        <f t="shared" si="48"/>
        <v>0</v>
      </c>
      <c r="BJ7" s="77">
        <f t="shared" si="49"/>
        <v>0</v>
      </c>
      <c r="BK7" s="77">
        <f t="shared" si="50"/>
        <v>0</v>
      </c>
      <c r="BL7" s="77">
        <f t="shared" si="51"/>
        <v>0</v>
      </c>
      <c r="BM7" s="77">
        <f t="shared" si="52"/>
        <v>0</v>
      </c>
      <c r="BN7" s="77">
        <f t="shared" si="53"/>
        <v>0</v>
      </c>
      <c r="BO7" s="78">
        <f t="shared" si="54"/>
        <v>0</v>
      </c>
      <c r="BP7" s="77"/>
      <c r="BQ7" s="77" t="str">
        <f t="shared" si="55"/>
        <v>x</v>
      </c>
      <c r="BR7" s="77" t="str">
        <f t="shared" si="56"/>
        <v>x</v>
      </c>
      <c r="BS7" s="79">
        <f t="shared" si="57"/>
        <v>5</v>
      </c>
      <c r="BT7" s="77">
        <v>95.0</v>
      </c>
      <c r="BU7" s="77" t="s">
        <v>275</v>
      </c>
      <c r="BV7" s="77" t="s">
        <v>276</v>
      </c>
      <c r="BW7" s="77" t="s">
        <v>31</v>
      </c>
      <c r="BX7" s="77" t="s">
        <v>20</v>
      </c>
      <c r="BY7" s="77">
        <v>34.0</v>
      </c>
      <c r="BZ7" s="77">
        <v>35.0</v>
      </c>
      <c r="CA7" s="77">
        <v>37.0</v>
      </c>
      <c r="CB7" s="77">
        <v>36.0</v>
      </c>
      <c r="CC7" s="77">
        <v>27.0</v>
      </c>
      <c r="CD7" s="77">
        <v>35.0</v>
      </c>
      <c r="CE7" s="77">
        <v>34.0</v>
      </c>
      <c r="CF7" s="77">
        <v>38.0</v>
      </c>
      <c r="CG7" s="77">
        <v>-34.0</v>
      </c>
      <c r="CH7" s="77">
        <v>-27.0</v>
      </c>
      <c r="CI7" s="77">
        <v>215.0</v>
      </c>
      <c r="CJ7" s="77" t="s">
        <v>16</v>
      </c>
      <c r="CK7" s="77">
        <v>7.0</v>
      </c>
      <c r="CL7" s="77">
        <v>8.0</v>
      </c>
      <c r="CM7" s="77">
        <v>215.0</v>
      </c>
      <c r="CN7" s="77">
        <v>5.0</v>
      </c>
      <c r="CO7" s="77">
        <v>249.0</v>
      </c>
      <c r="CP7" s="77">
        <v>4.5</v>
      </c>
      <c r="CQ7" s="77">
        <v>276.0</v>
      </c>
      <c r="CR7" s="77">
        <v>5.0</v>
      </c>
      <c r="CS7" s="77">
        <v>0.0</v>
      </c>
      <c r="CT7" s="77">
        <v>0.0</v>
      </c>
      <c r="CU7" s="77">
        <v>1.0</v>
      </c>
      <c r="CV7" s="77">
        <v>1.0</v>
      </c>
      <c r="CW7" s="77">
        <v>1.0</v>
      </c>
      <c r="CX7" s="77">
        <v>2.0</v>
      </c>
      <c r="CY7" s="77">
        <v>2.0</v>
      </c>
      <c r="CZ7" s="77">
        <v>0.0</v>
      </c>
      <c r="DA7" s="77">
        <v>0.0</v>
      </c>
      <c r="DB7" s="77">
        <v>0.0</v>
      </c>
      <c r="DC7" s="77">
        <v>0.0</v>
      </c>
      <c r="DD7" s="77">
        <v>0.0</v>
      </c>
      <c r="DE7" s="77">
        <v>0.0</v>
      </c>
      <c r="DF7" s="77">
        <v>1.0</v>
      </c>
      <c r="DG7" s="77">
        <v>0.0</v>
      </c>
      <c r="DH7" s="77">
        <v>0.0</v>
      </c>
      <c r="DI7" s="77">
        <v>0.0</v>
      </c>
      <c r="DJ7" s="77">
        <v>0.0</v>
      </c>
      <c r="DK7" s="77">
        <v>0.0</v>
      </c>
      <c r="DL7" s="77">
        <v>0.0</v>
      </c>
      <c r="DM7" s="77">
        <v>0.0</v>
      </c>
      <c r="DN7" s="77">
        <v>0.0</v>
      </c>
      <c r="DO7" s="77">
        <v>0.0</v>
      </c>
      <c r="DP7" s="77">
        <v>0.0</v>
      </c>
      <c r="DQ7" s="77">
        <v>0.0</v>
      </c>
      <c r="DR7" s="77">
        <v>0.0</v>
      </c>
      <c r="DS7" s="77">
        <v>0.0</v>
      </c>
      <c r="DT7" s="77">
        <v>0.0</v>
      </c>
      <c r="DU7" s="77">
        <v>0.0</v>
      </c>
      <c r="DV7" s="77">
        <v>0.0</v>
      </c>
      <c r="DW7" s="77">
        <v>0.0</v>
      </c>
      <c r="DX7" s="77">
        <v>0.0</v>
      </c>
      <c r="DY7" s="77">
        <v>0.0</v>
      </c>
      <c r="DZ7" s="77">
        <v>0.0</v>
      </c>
      <c r="EA7" s="77">
        <v>0.0</v>
      </c>
      <c r="EB7" s="77">
        <v>0.0</v>
      </c>
      <c r="EC7" s="77">
        <v>0.0</v>
      </c>
      <c r="ED7" s="77">
        <v>0.0</v>
      </c>
      <c r="EE7" s="77">
        <v>0.0</v>
      </c>
      <c r="EF7" s="77">
        <v>0.0</v>
      </c>
      <c r="EG7" s="79">
        <f t="shared" si="58"/>
        <v>5</v>
      </c>
      <c r="EH7" s="22"/>
      <c r="EI7" s="77"/>
    </row>
    <row r="8" ht="18.0" customHeight="1">
      <c r="A8" s="125">
        <f t="shared" si="1"/>
        <v>6</v>
      </c>
      <c r="B8" s="126">
        <v>99.0</v>
      </c>
      <c r="C8" s="127" t="s">
        <v>277</v>
      </c>
      <c r="D8" s="154" t="s">
        <v>278</v>
      </c>
      <c r="E8" s="128" t="s">
        <v>128</v>
      </c>
      <c r="F8" s="128" t="s">
        <v>20</v>
      </c>
      <c r="G8" s="126">
        <v>36.0</v>
      </c>
      <c r="H8" s="126">
        <v>31.0</v>
      </c>
      <c r="I8" s="126">
        <v>30.0</v>
      </c>
      <c r="J8" s="126">
        <v>33.0</v>
      </c>
      <c r="K8" s="126">
        <v>37.0</v>
      </c>
      <c r="L8" s="126">
        <v>36.0</v>
      </c>
      <c r="M8" s="126">
        <v>35.0</v>
      </c>
      <c r="N8" s="126">
        <v>35.0</v>
      </c>
      <c r="O8" s="129">
        <f t="shared" si="2"/>
        <v>-31</v>
      </c>
      <c r="P8" s="129">
        <f t="shared" si="3"/>
        <v>-30</v>
      </c>
      <c r="Q8" s="130">
        <f t="shared" si="4"/>
        <v>212</v>
      </c>
      <c r="R8" s="153" t="str">
        <f t="shared" si="5"/>
        <v>NC-pokal</v>
      </c>
      <c r="S8" s="72">
        <f t="shared" si="6"/>
        <v>7</v>
      </c>
      <c r="T8" s="73">
        <f t="shared" si="7"/>
        <v>8</v>
      </c>
      <c r="U8" s="132">
        <f t="shared" si="8"/>
        <v>212</v>
      </c>
      <c r="V8" s="133">
        <f t="shared" si="9"/>
        <v>6</v>
      </c>
      <c r="W8" s="132">
        <f t="shared" si="10"/>
        <v>243</v>
      </c>
      <c r="X8" s="133">
        <f t="shared" si="11"/>
        <v>6</v>
      </c>
      <c r="Y8" s="132">
        <f t="shared" si="12"/>
        <v>273</v>
      </c>
      <c r="Z8" s="134">
        <f t="shared" si="13"/>
        <v>6</v>
      </c>
      <c r="AA8" s="77">
        <f t="shared" si="14"/>
        <v>0</v>
      </c>
      <c r="AB8" s="77">
        <f t="shared" si="15"/>
        <v>0</v>
      </c>
      <c r="AC8" s="77">
        <f t="shared" si="16"/>
        <v>0</v>
      </c>
      <c r="AD8" s="77">
        <f t="shared" si="17"/>
        <v>1</v>
      </c>
      <c r="AE8" s="77">
        <f t="shared" si="18"/>
        <v>2</v>
      </c>
      <c r="AF8" s="77">
        <f t="shared" si="19"/>
        <v>2</v>
      </c>
      <c r="AG8" s="77">
        <f t="shared" si="20"/>
        <v>0</v>
      </c>
      <c r="AH8" s="77">
        <f t="shared" si="21"/>
        <v>1</v>
      </c>
      <c r="AI8" s="77">
        <f t="shared" si="22"/>
        <v>0</v>
      </c>
      <c r="AJ8" s="77">
        <f t="shared" si="23"/>
        <v>1</v>
      </c>
      <c r="AK8" s="77">
        <f t="shared" si="24"/>
        <v>1</v>
      </c>
      <c r="AL8" s="77">
        <f t="shared" si="25"/>
        <v>0</v>
      </c>
      <c r="AM8" s="77">
        <f t="shared" si="26"/>
        <v>0</v>
      </c>
      <c r="AN8" s="77">
        <f t="shared" si="27"/>
        <v>0</v>
      </c>
      <c r="AO8" s="77">
        <f t="shared" si="28"/>
        <v>0</v>
      </c>
      <c r="AP8" s="77">
        <f t="shared" si="29"/>
        <v>0</v>
      </c>
      <c r="AQ8" s="77">
        <f t="shared" si="30"/>
        <v>0</v>
      </c>
      <c r="AR8" s="77">
        <f t="shared" si="31"/>
        <v>0</v>
      </c>
      <c r="AS8" s="77">
        <f t="shared" si="32"/>
        <v>0</v>
      </c>
      <c r="AT8" s="77">
        <f t="shared" si="33"/>
        <v>0</v>
      </c>
      <c r="AU8" s="77">
        <f t="shared" si="34"/>
        <v>0</v>
      </c>
      <c r="AV8" s="77">
        <f t="shared" si="35"/>
        <v>0</v>
      </c>
      <c r="AW8" s="77">
        <f t="shared" si="36"/>
        <v>0</v>
      </c>
      <c r="AX8" s="77">
        <f t="shared" si="37"/>
        <v>0</v>
      </c>
      <c r="AY8" s="77">
        <f t="shared" si="38"/>
        <v>0</v>
      </c>
      <c r="AZ8" s="77">
        <f t="shared" si="39"/>
        <v>0</v>
      </c>
      <c r="BA8" s="77">
        <f t="shared" si="40"/>
        <v>0</v>
      </c>
      <c r="BB8" s="77">
        <f t="shared" si="41"/>
        <v>0</v>
      </c>
      <c r="BC8" s="77">
        <f t="shared" si="42"/>
        <v>0</v>
      </c>
      <c r="BD8" s="77">
        <f t="shared" si="43"/>
        <v>0</v>
      </c>
      <c r="BE8" s="77">
        <f t="shared" si="44"/>
        <v>0</v>
      </c>
      <c r="BF8" s="77">
        <f t="shared" si="45"/>
        <v>0</v>
      </c>
      <c r="BG8" s="77">
        <f t="shared" si="46"/>
        <v>0</v>
      </c>
      <c r="BH8" s="77">
        <f t="shared" si="47"/>
        <v>0</v>
      </c>
      <c r="BI8" s="77">
        <f t="shared" si="48"/>
        <v>0</v>
      </c>
      <c r="BJ8" s="77">
        <f t="shared" si="49"/>
        <v>0</v>
      </c>
      <c r="BK8" s="77">
        <f t="shared" si="50"/>
        <v>0</v>
      </c>
      <c r="BL8" s="77">
        <f t="shared" si="51"/>
        <v>0</v>
      </c>
      <c r="BM8" s="77">
        <f t="shared" si="52"/>
        <v>0</v>
      </c>
      <c r="BN8" s="77">
        <f t="shared" si="53"/>
        <v>0</v>
      </c>
      <c r="BO8" s="78">
        <f t="shared" si="54"/>
        <v>0</v>
      </c>
      <c r="BP8" s="77"/>
      <c r="BQ8" s="77" t="str">
        <f t="shared" si="55"/>
        <v>x</v>
      </c>
      <c r="BR8" s="77" t="str">
        <f t="shared" si="56"/>
        <v>x</v>
      </c>
      <c r="BS8" s="79">
        <f t="shared" si="57"/>
        <v>6</v>
      </c>
      <c r="BT8" s="77">
        <v>99.0</v>
      </c>
      <c r="BU8" s="77" t="s">
        <v>277</v>
      </c>
      <c r="BV8" s="77" t="s">
        <v>278</v>
      </c>
      <c r="BW8" s="77" t="s">
        <v>128</v>
      </c>
      <c r="BX8" s="77" t="s">
        <v>20</v>
      </c>
      <c r="BY8" s="77">
        <v>36.0</v>
      </c>
      <c r="BZ8" s="77">
        <v>31.0</v>
      </c>
      <c r="CA8" s="77">
        <v>30.0</v>
      </c>
      <c r="CB8" s="77">
        <v>33.0</v>
      </c>
      <c r="CC8" s="77">
        <v>37.0</v>
      </c>
      <c r="CD8" s="77">
        <v>36.0</v>
      </c>
      <c r="CE8" s="77">
        <v>35.0</v>
      </c>
      <c r="CF8" s="77">
        <v>35.0</v>
      </c>
      <c r="CG8" s="77">
        <v>-31.0</v>
      </c>
      <c r="CH8" s="77">
        <v>-30.0</v>
      </c>
      <c r="CI8" s="77">
        <v>212.0</v>
      </c>
      <c r="CJ8" s="77" t="s">
        <v>16</v>
      </c>
      <c r="CK8" s="77">
        <v>7.0</v>
      </c>
      <c r="CL8" s="77">
        <v>8.0</v>
      </c>
      <c r="CM8" s="77">
        <v>212.0</v>
      </c>
      <c r="CN8" s="77">
        <v>6.0</v>
      </c>
      <c r="CO8" s="77">
        <v>243.0</v>
      </c>
      <c r="CP8" s="77">
        <v>6.0</v>
      </c>
      <c r="CQ8" s="77">
        <v>273.0</v>
      </c>
      <c r="CR8" s="77">
        <v>6.0</v>
      </c>
      <c r="CS8" s="77">
        <v>0.0</v>
      </c>
      <c r="CT8" s="77">
        <v>0.0</v>
      </c>
      <c r="CU8" s="77">
        <v>0.0</v>
      </c>
      <c r="CV8" s="77">
        <v>1.0</v>
      </c>
      <c r="CW8" s="77">
        <v>2.0</v>
      </c>
      <c r="CX8" s="77">
        <v>2.0</v>
      </c>
      <c r="CY8" s="77">
        <v>0.0</v>
      </c>
      <c r="CZ8" s="77">
        <v>1.0</v>
      </c>
      <c r="DA8" s="77">
        <v>0.0</v>
      </c>
      <c r="DB8" s="77">
        <v>1.0</v>
      </c>
      <c r="DC8" s="77">
        <v>1.0</v>
      </c>
      <c r="DD8" s="77">
        <v>0.0</v>
      </c>
      <c r="DE8" s="77">
        <v>0.0</v>
      </c>
      <c r="DF8" s="77">
        <v>0.0</v>
      </c>
      <c r="DG8" s="77">
        <v>0.0</v>
      </c>
      <c r="DH8" s="77">
        <v>0.0</v>
      </c>
      <c r="DI8" s="77">
        <v>0.0</v>
      </c>
      <c r="DJ8" s="77">
        <v>0.0</v>
      </c>
      <c r="DK8" s="77">
        <v>0.0</v>
      </c>
      <c r="DL8" s="77">
        <v>0.0</v>
      </c>
      <c r="DM8" s="77">
        <v>0.0</v>
      </c>
      <c r="DN8" s="77">
        <v>0.0</v>
      </c>
      <c r="DO8" s="77">
        <v>0.0</v>
      </c>
      <c r="DP8" s="77">
        <v>0.0</v>
      </c>
      <c r="DQ8" s="77">
        <v>0.0</v>
      </c>
      <c r="DR8" s="77">
        <v>0.0</v>
      </c>
      <c r="DS8" s="77">
        <v>0.0</v>
      </c>
      <c r="DT8" s="77">
        <v>0.0</v>
      </c>
      <c r="DU8" s="77">
        <v>0.0</v>
      </c>
      <c r="DV8" s="77">
        <v>0.0</v>
      </c>
      <c r="DW8" s="77">
        <v>0.0</v>
      </c>
      <c r="DX8" s="77">
        <v>0.0</v>
      </c>
      <c r="DY8" s="77">
        <v>0.0</v>
      </c>
      <c r="DZ8" s="77">
        <v>0.0</v>
      </c>
      <c r="EA8" s="77">
        <v>0.0</v>
      </c>
      <c r="EB8" s="77">
        <v>0.0</v>
      </c>
      <c r="EC8" s="77">
        <v>0.0</v>
      </c>
      <c r="ED8" s="77">
        <v>0.0</v>
      </c>
      <c r="EE8" s="77">
        <v>0.0</v>
      </c>
      <c r="EF8" s="77">
        <v>0.0</v>
      </c>
      <c r="EG8" s="79">
        <f t="shared" si="58"/>
        <v>6</v>
      </c>
      <c r="EH8" s="22"/>
      <c r="EI8" s="77"/>
    </row>
    <row r="9" ht="18.0" customHeight="1">
      <c r="A9" s="125">
        <f t="shared" si="1"/>
        <v>7</v>
      </c>
      <c r="B9" s="126">
        <v>217.0</v>
      </c>
      <c r="C9" s="127" t="s">
        <v>279</v>
      </c>
      <c r="D9" s="127" t="s">
        <v>180</v>
      </c>
      <c r="E9" s="128" t="s">
        <v>128</v>
      </c>
      <c r="F9" s="128" t="s">
        <v>20</v>
      </c>
      <c r="G9" s="126">
        <v>0.0</v>
      </c>
      <c r="H9" s="126">
        <v>0.0</v>
      </c>
      <c r="I9" s="126">
        <v>35.0</v>
      </c>
      <c r="J9" s="126">
        <v>35.0</v>
      </c>
      <c r="K9" s="126">
        <v>28.0</v>
      </c>
      <c r="L9" s="126">
        <v>29.0</v>
      </c>
      <c r="M9" s="126">
        <v>37.0</v>
      </c>
      <c r="N9" s="126">
        <v>36.0</v>
      </c>
      <c r="O9" s="129">
        <f t="shared" si="2"/>
        <v>0</v>
      </c>
      <c r="P9" s="129">
        <f t="shared" si="3"/>
        <v>0</v>
      </c>
      <c r="Q9" s="130">
        <f t="shared" si="4"/>
        <v>200</v>
      </c>
      <c r="R9" s="153" t="str">
        <f t="shared" si="5"/>
        <v>NC-pokal</v>
      </c>
      <c r="S9" s="72">
        <f t="shared" si="6"/>
        <v>5</v>
      </c>
      <c r="T9" s="73">
        <f t="shared" si="7"/>
        <v>6</v>
      </c>
      <c r="U9" s="132">
        <f t="shared" si="8"/>
        <v>200</v>
      </c>
      <c r="V9" s="133">
        <f t="shared" si="9"/>
        <v>8</v>
      </c>
      <c r="W9" s="132">
        <f t="shared" si="10"/>
        <v>200</v>
      </c>
      <c r="X9" s="133">
        <f t="shared" si="11"/>
        <v>10</v>
      </c>
      <c r="Y9" s="132">
        <f t="shared" si="12"/>
        <v>200</v>
      </c>
      <c r="Z9" s="134">
        <f t="shared" si="13"/>
        <v>10</v>
      </c>
      <c r="AA9" s="77">
        <f t="shared" si="14"/>
        <v>0</v>
      </c>
      <c r="AB9" s="77">
        <f t="shared" si="15"/>
        <v>0</v>
      </c>
      <c r="AC9" s="77">
        <f t="shared" si="16"/>
        <v>0</v>
      </c>
      <c r="AD9" s="77">
        <f t="shared" si="17"/>
        <v>1</v>
      </c>
      <c r="AE9" s="77">
        <f t="shared" si="18"/>
        <v>1</v>
      </c>
      <c r="AF9" s="77">
        <f t="shared" si="19"/>
        <v>2</v>
      </c>
      <c r="AG9" s="77">
        <f t="shared" si="20"/>
        <v>0</v>
      </c>
      <c r="AH9" s="77">
        <f t="shared" si="21"/>
        <v>0</v>
      </c>
      <c r="AI9" s="77">
        <f t="shared" si="22"/>
        <v>0</v>
      </c>
      <c r="AJ9" s="77">
        <f t="shared" si="23"/>
        <v>0</v>
      </c>
      <c r="AK9" s="77">
        <f t="shared" si="24"/>
        <v>0</v>
      </c>
      <c r="AL9" s="77">
        <f t="shared" si="25"/>
        <v>1</v>
      </c>
      <c r="AM9" s="77">
        <f t="shared" si="26"/>
        <v>1</v>
      </c>
      <c r="AN9" s="77">
        <f t="shared" si="27"/>
        <v>0</v>
      </c>
      <c r="AO9" s="77">
        <f t="shared" si="28"/>
        <v>0</v>
      </c>
      <c r="AP9" s="77">
        <f t="shared" si="29"/>
        <v>0</v>
      </c>
      <c r="AQ9" s="77">
        <f t="shared" si="30"/>
        <v>0</v>
      </c>
      <c r="AR9" s="77">
        <f t="shared" si="31"/>
        <v>0</v>
      </c>
      <c r="AS9" s="77">
        <f t="shared" si="32"/>
        <v>0</v>
      </c>
      <c r="AT9" s="77">
        <f t="shared" si="33"/>
        <v>0</v>
      </c>
      <c r="AU9" s="77">
        <f t="shared" si="34"/>
        <v>0</v>
      </c>
      <c r="AV9" s="77">
        <f t="shared" si="35"/>
        <v>0</v>
      </c>
      <c r="AW9" s="77">
        <f t="shared" si="36"/>
        <v>0</v>
      </c>
      <c r="AX9" s="77">
        <f t="shared" si="37"/>
        <v>0</v>
      </c>
      <c r="AY9" s="77">
        <f t="shared" si="38"/>
        <v>0</v>
      </c>
      <c r="AZ9" s="77">
        <f t="shared" si="39"/>
        <v>0</v>
      </c>
      <c r="BA9" s="77">
        <f t="shared" si="40"/>
        <v>0</v>
      </c>
      <c r="BB9" s="77">
        <f t="shared" si="41"/>
        <v>0</v>
      </c>
      <c r="BC9" s="77">
        <f t="shared" si="42"/>
        <v>0</v>
      </c>
      <c r="BD9" s="77">
        <f t="shared" si="43"/>
        <v>0</v>
      </c>
      <c r="BE9" s="77">
        <f t="shared" si="44"/>
        <v>0</v>
      </c>
      <c r="BF9" s="77">
        <f t="shared" si="45"/>
        <v>0</v>
      </c>
      <c r="BG9" s="77">
        <f t="shared" si="46"/>
        <v>0</v>
      </c>
      <c r="BH9" s="77">
        <f t="shared" si="47"/>
        <v>0</v>
      </c>
      <c r="BI9" s="77">
        <f t="shared" si="48"/>
        <v>0</v>
      </c>
      <c r="BJ9" s="77">
        <f t="shared" si="49"/>
        <v>0</v>
      </c>
      <c r="BK9" s="77">
        <f t="shared" si="50"/>
        <v>0</v>
      </c>
      <c r="BL9" s="77">
        <f t="shared" si="51"/>
        <v>0</v>
      </c>
      <c r="BM9" s="77">
        <f t="shared" si="52"/>
        <v>0</v>
      </c>
      <c r="BN9" s="77">
        <f t="shared" si="53"/>
        <v>0</v>
      </c>
      <c r="BO9" s="78">
        <f t="shared" si="54"/>
        <v>0</v>
      </c>
      <c r="BP9" s="77"/>
      <c r="BQ9" s="77" t="str">
        <f t="shared" si="55"/>
        <v>x</v>
      </c>
      <c r="BR9" s="77" t="str">
        <f t="shared" si="56"/>
        <v>x</v>
      </c>
      <c r="BS9" s="79">
        <f t="shared" si="57"/>
        <v>7</v>
      </c>
      <c r="BT9" s="77">
        <v>217.0</v>
      </c>
      <c r="BU9" s="77" t="s">
        <v>279</v>
      </c>
      <c r="BV9" s="77" t="s">
        <v>180</v>
      </c>
      <c r="BW9" s="77" t="s">
        <v>128</v>
      </c>
      <c r="BX9" s="77" t="s">
        <v>20</v>
      </c>
      <c r="BY9" s="77">
        <v>0.0</v>
      </c>
      <c r="BZ9" s="77">
        <v>0.0</v>
      </c>
      <c r="CA9" s="77">
        <v>35.0</v>
      </c>
      <c r="CB9" s="77">
        <v>35.0</v>
      </c>
      <c r="CC9" s="77">
        <v>28.0</v>
      </c>
      <c r="CD9" s="77">
        <v>29.0</v>
      </c>
      <c r="CE9" s="77">
        <v>37.0</v>
      </c>
      <c r="CF9" s="77">
        <v>36.0</v>
      </c>
      <c r="CG9" s="77">
        <v>0.0</v>
      </c>
      <c r="CH9" s="77">
        <v>0.0</v>
      </c>
      <c r="CI9" s="77">
        <v>200.0</v>
      </c>
      <c r="CJ9" s="77" t="s">
        <v>16</v>
      </c>
      <c r="CK9" s="77">
        <v>5.0</v>
      </c>
      <c r="CL9" s="77">
        <v>6.0</v>
      </c>
      <c r="CM9" s="77">
        <v>200.0</v>
      </c>
      <c r="CN9" s="77">
        <v>8.0</v>
      </c>
      <c r="CO9" s="77">
        <v>200.0</v>
      </c>
      <c r="CP9" s="77">
        <v>10.0</v>
      </c>
      <c r="CQ9" s="77">
        <v>200.0</v>
      </c>
      <c r="CR9" s="77">
        <v>10.0</v>
      </c>
      <c r="CS9" s="77">
        <v>0.0</v>
      </c>
      <c r="CT9" s="77">
        <v>0.0</v>
      </c>
      <c r="CU9" s="77">
        <v>0.0</v>
      </c>
      <c r="CV9" s="77">
        <v>1.0</v>
      </c>
      <c r="CW9" s="77">
        <v>1.0</v>
      </c>
      <c r="CX9" s="77">
        <v>2.0</v>
      </c>
      <c r="CY9" s="77">
        <v>0.0</v>
      </c>
      <c r="CZ9" s="77">
        <v>0.0</v>
      </c>
      <c r="DA9" s="77">
        <v>0.0</v>
      </c>
      <c r="DB9" s="77">
        <v>0.0</v>
      </c>
      <c r="DC9" s="77">
        <v>0.0</v>
      </c>
      <c r="DD9" s="77">
        <v>1.0</v>
      </c>
      <c r="DE9" s="77">
        <v>1.0</v>
      </c>
      <c r="DF9" s="77">
        <v>0.0</v>
      </c>
      <c r="DG9" s="77">
        <v>0.0</v>
      </c>
      <c r="DH9" s="77">
        <v>0.0</v>
      </c>
      <c r="DI9" s="77">
        <v>0.0</v>
      </c>
      <c r="DJ9" s="77">
        <v>0.0</v>
      </c>
      <c r="DK9" s="77">
        <v>0.0</v>
      </c>
      <c r="DL9" s="77">
        <v>0.0</v>
      </c>
      <c r="DM9" s="77">
        <v>0.0</v>
      </c>
      <c r="DN9" s="77">
        <v>0.0</v>
      </c>
      <c r="DO9" s="77">
        <v>0.0</v>
      </c>
      <c r="DP9" s="77">
        <v>0.0</v>
      </c>
      <c r="DQ9" s="77">
        <v>0.0</v>
      </c>
      <c r="DR9" s="77">
        <v>0.0</v>
      </c>
      <c r="DS9" s="77">
        <v>0.0</v>
      </c>
      <c r="DT9" s="77">
        <v>0.0</v>
      </c>
      <c r="DU9" s="77">
        <v>0.0</v>
      </c>
      <c r="DV9" s="77">
        <v>0.0</v>
      </c>
      <c r="DW9" s="77">
        <v>0.0</v>
      </c>
      <c r="DX9" s="77">
        <v>0.0</v>
      </c>
      <c r="DY9" s="77">
        <v>0.0</v>
      </c>
      <c r="DZ9" s="77">
        <v>0.0</v>
      </c>
      <c r="EA9" s="77">
        <v>0.0</v>
      </c>
      <c r="EB9" s="77">
        <v>0.0</v>
      </c>
      <c r="EC9" s="77">
        <v>0.0</v>
      </c>
      <c r="ED9" s="77">
        <v>0.0</v>
      </c>
      <c r="EE9" s="77">
        <v>0.0</v>
      </c>
      <c r="EF9" s="77">
        <v>0.0</v>
      </c>
      <c r="EG9" s="79">
        <f t="shared" si="58"/>
        <v>7</v>
      </c>
      <c r="EH9" s="22"/>
      <c r="EI9" s="77"/>
    </row>
    <row r="10" ht="18.0" customHeight="1">
      <c r="A10" s="125">
        <f t="shared" si="1"/>
        <v>8</v>
      </c>
      <c r="B10" s="126">
        <v>30.0</v>
      </c>
      <c r="C10" s="127" t="s">
        <v>236</v>
      </c>
      <c r="D10" s="127" t="s">
        <v>154</v>
      </c>
      <c r="E10" s="128" t="s">
        <v>155</v>
      </c>
      <c r="F10" s="128" t="s">
        <v>20</v>
      </c>
      <c r="G10" s="126">
        <v>32.0</v>
      </c>
      <c r="H10" s="126">
        <v>33.0</v>
      </c>
      <c r="I10" s="126">
        <v>34.0</v>
      </c>
      <c r="J10" s="126">
        <v>31.0</v>
      </c>
      <c r="K10" s="126">
        <v>36.0</v>
      </c>
      <c r="L10" s="126">
        <v>32.0</v>
      </c>
      <c r="M10" s="126">
        <v>31.0</v>
      </c>
      <c r="N10" s="126">
        <v>33.0</v>
      </c>
      <c r="O10" s="129">
        <f t="shared" si="2"/>
        <v>-31</v>
      </c>
      <c r="P10" s="129">
        <f t="shared" si="3"/>
        <v>-31</v>
      </c>
      <c r="Q10" s="130">
        <f t="shared" si="4"/>
        <v>200</v>
      </c>
      <c r="R10" s="153" t="str">
        <f t="shared" si="5"/>
        <v>NC-pokal</v>
      </c>
      <c r="S10" s="72">
        <f t="shared" si="6"/>
        <v>7</v>
      </c>
      <c r="T10" s="73">
        <f t="shared" si="7"/>
        <v>8</v>
      </c>
      <c r="U10" s="132">
        <f t="shared" si="8"/>
        <v>200</v>
      </c>
      <c r="V10" s="133">
        <f t="shared" si="9"/>
        <v>8</v>
      </c>
      <c r="W10" s="132">
        <f t="shared" si="10"/>
        <v>231</v>
      </c>
      <c r="X10" s="133">
        <f t="shared" si="11"/>
        <v>8</v>
      </c>
      <c r="Y10" s="132">
        <f t="shared" si="12"/>
        <v>262</v>
      </c>
      <c r="Z10" s="134">
        <f t="shared" si="13"/>
        <v>7.5</v>
      </c>
      <c r="AA10" s="77">
        <f t="shared" si="14"/>
        <v>0</v>
      </c>
      <c r="AB10" s="77">
        <f t="shared" si="15"/>
        <v>0</v>
      </c>
      <c r="AC10" s="77">
        <f t="shared" si="16"/>
        <v>0</v>
      </c>
      <c r="AD10" s="77">
        <f t="shared" si="17"/>
        <v>0</v>
      </c>
      <c r="AE10" s="77">
        <f t="shared" si="18"/>
        <v>1</v>
      </c>
      <c r="AF10" s="77">
        <f t="shared" si="19"/>
        <v>0</v>
      </c>
      <c r="AG10" s="77">
        <f t="shared" si="20"/>
        <v>1</v>
      </c>
      <c r="AH10" s="77">
        <f t="shared" si="21"/>
        <v>2</v>
      </c>
      <c r="AI10" s="77">
        <f t="shared" si="22"/>
        <v>2</v>
      </c>
      <c r="AJ10" s="77">
        <f t="shared" si="23"/>
        <v>2</v>
      </c>
      <c r="AK10" s="77">
        <f t="shared" si="24"/>
        <v>0</v>
      </c>
      <c r="AL10" s="77">
        <f t="shared" si="25"/>
        <v>0</v>
      </c>
      <c r="AM10" s="77">
        <f t="shared" si="26"/>
        <v>0</v>
      </c>
      <c r="AN10" s="77">
        <f t="shared" si="27"/>
        <v>0</v>
      </c>
      <c r="AO10" s="77">
        <f t="shared" si="28"/>
        <v>0</v>
      </c>
      <c r="AP10" s="77">
        <f t="shared" si="29"/>
        <v>0</v>
      </c>
      <c r="AQ10" s="77">
        <f t="shared" si="30"/>
        <v>0</v>
      </c>
      <c r="AR10" s="77">
        <f t="shared" si="31"/>
        <v>0</v>
      </c>
      <c r="AS10" s="77">
        <f t="shared" si="32"/>
        <v>0</v>
      </c>
      <c r="AT10" s="77">
        <f t="shared" si="33"/>
        <v>0</v>
      </c>
      <c r="AU10" s="77">
        <f t="shared" si="34"/>
        <v>0</v>
      </c>
      <c r="AV10" s="77">
        <f t="shared" si="35"/>
        <v>0</v>
      </c>
      <c r="AW10" s="77">
        <f t="shared" si="36"/>
        <v>0</v>
      </c>
      <c r="AX10" s="77">
        <f t="shared" si="37"/>
        <v>0</v>
      </c>
      <c r="AY10" s="77">
        <f t="shared" si="38"/>
        <v>0</v>
      </c>
      <c r="AZ10" s="77">
        <f t="shared" si="39"/>
        <v>0</v>
      </c>
      <c r="BA10" s="77">
        <f t="shared" si="40"/>
        <v>0</v>
      </c>
      <c r="BB10" s="77">
        <f t="shared" si="41"/>
        <v>0</v>
      </c>
      <c r="BC10" s="77">
        <f t="shared" si="42"/>
        <v>0</v>
      </c>
      <c r="BD10" s="77">
        <f t="shared" si="43"/>
        <v>0</v>
      </c>
      <c r="BE10" s="77">
        <f t="shared" si="44"/>
        <v>0</v>
      </c>
      <c r="BF10" s="77">
        <f t="shared" si="45"/>
        <v>0</v>
      </c>
      <c r="BG10" s="77">
        <f t="shared" si="46"/>
        <v>0</v>
      </c>
      <c r="BH10" s="77">
        <f t="shared" si="47"/>
        <v>0</v>
      </c>
      <c r="BI10" s="77">
        <f t="shared" si="48"/>
        <v>0</v>
      </c>
      <c r="BJ10" s="77">
        <f t="shared" si="49"/>
        <v>0</v>
      </c>
      <c r="BK10" s="77">
        <f t="shared" si="50"/>
        <v>0</v>
      </c>
      <c r="BL10" s="77">
        <f t="shared" si="51"/>
        <v>0</v>
      </c>
      <c r="BM10" s="77">
        <f t="shared" si="52"/>
        <v>0</v>
      </c>
      <c r="BN10" s="77">
        <f t="shared" si="53"/>
        <v>0</v>
      </c>
      <c r="BO10" s="78">
        <f t="shared" si="54"/>
        <v>0</v>
      </c>
      <c r="BP10" s="77"/>
      <c r="BQ10" s="77" t="str">
        <f t="shared" si="55"/>
        <v>x</v>
      </c>
      <c r="BR10" s="77" t="str">
        <f t="shared" si="56"/>
        <v>x</v>
      </c>
      <c r="BS10" s="79">
        <f t="shared" si="57"/>
        <v>8</v>
      </c>
      <c r="BT10" s="77">
        <v>30.0</v>
      </c>
      <c r="BU10" s="77" t="s">
        <v>236</v>
      </c>
      <c r="BV10" s="77" t="s">
        <v>154</v>
      </c>
      <c r="BW10" s="77" t="s">
        <v>155</v>
      </c>
      <c r="BX10" s="77" t="s">
        <v>20</v>
      </c>
      <c r="BY10" s="77">
        <v>32.0</v>
      </c>
      <c r="BZ10" s="77">
        <v>33.0</v>
      </c>
      <c r="CA10" s="77">
        <v>34.0</v>
      </c>
      <c r="CB10" s="77">
        <v>31.0</v>
      </c>
      <c r="CC10" s="77">
        <v>36.0</v>
      </c>
      <c r="CD10" s="77">
        <v>32.0</v>
      </c>
      <c r="CE10" s="77">
        <v>31.0</v>
      </c>
      <c r="CF10" s="77">
        <v>33.0</v>
      </c>
      <c r="CG10" s="77">
        <v>-31.0</v>
      </c>
      <c r="CH10" s="77">
        <v>-31.0</v>
      </c>
      <c r="CI10" s="77">
        <v>200.0</v>
      </c>
      <c r="CJ10" s="77" t="s">
        <v>16</v>
      </c>
      <c r="CK10" s="77">
        <v>7.0</v>
      </c>
      <c r="CL10" s="77">
        <v>8.0</v>
      </c>
      <c r="CM10" s="77">
        <v>200.0</v>
      </c>
      <c r="CN10" s="77">
        <v>8.0</v>
      </c>
      <c r="CO10" s="77">
        <v>231.0</v>
      </c>
      <c r="CP10" s="77">
        <v>8.0</v>
      </c>
      <c r="CQ10" s="77">
        <v>262.0</v>
      </c>
      <c r="CR10" s="77">
        <v>7.5</v>
      </c>
      <c r="CS10" s="77">
        <v>0.0</v>
      </c>
      <c r="CT10" s="77">
        <v>0.0</v>
      </c>
      <c r="CU10" s="77">
        <v>0.0</v>
      </c>
      <c r="CV10" s="77">
        <v>0.0</v>
      </c>
      <c r="CW10" s="77">
        <v>1.0</v>
      </c>
      <c r="CX10" s="77">
        <v>0.0</v>
      </c>
      <c r="CY10" s="77">
        <v>1.0</v>
      </c>
      <c r="CZ10" s="77">
        <v>2.0</v>
      </c>
      <c r="DA10" s="77">
        <v>2.0</v>
      </c>
      <c r="DB10" s="77">
        <v>2.0</v>
      </c>
      <c r="DC10" s="77">
        <v>0.0</v>
      </c>
      <c r="DD10" s="77">
        <v>0.0</v>
      </c>
      <c r="DE10" s="77">
        <v>0.0</v>
      </c>
      <c r="DF10" s="77">
        <v>0.0</v>
      </c>
      <c r="DG10" s="77">
        <v>0.0</v>
      </c>
      <c r="DH10" s="77">
        <v>0.0</v>
      </c>
      <c r="DI10" s="77">
        <v>0.0</v>
      </c>
      <c r="DJ10" s="77">
        <v>0.0</v>
      </c>
      <c r="DK10" s="77">
        <v>0.0</v>
      </c>
      <c r="DL10" s="77">
        <v>0.0</v>
      </c>
      <c r="DM10" s="77">
        <v>0.0</v>
      </c>
      <c r="DN10" s="77">
        <v>0.0</v>
      </c>
      <c r="DO10" s="77">
        <v>0.0</v>
      </c>
      <c r="DP10" s="77">
        <v>0.0</v>
      </c>
      <c r="DQ10" s="77">
        <v>0.0</v>
      </c>
      <c r="DR10" s="77">
        <v>0.0</v>
      </c>
      <c r="DS10" s="77">
        <v>0.0</v>
      </c>
      <c r="DT10" s="77">
        <v>0.0</v>
      </c>
      <c r="DU10" s="77">
        <v>0.0</v>
      </c>
      <c r="DV10" s="77">
        <v>0.0</v>
      </c>
      <c r="DW10" s="77">
        <v>0.0</v>
      </c>
      <c r="DX10" s="77">
        <v>0.0</v>
      </c>
      <c r="DY10" s="77">
        <v>0.0</v>
      </c>
      <c r="DZ10" s="77">
        <v>0.0</v>
      </c>
      <c r="EA10" s="77">
        <v>0.0</v>
      </c>
      <c r="EB10" s="77">
        <v>0.0</v>
      </c>
      <c r="EC10" s="77">
        <v>0.0</v>
      </c>
      <c r="ED10" s="77">
        <v>0.0</v>
      </c>
      <c r="EE10" s="77">
        <v>0.0</v>
      </c>
      <c r="EF10" s="77">
        <v>0.0</v>
      </c>
      <c r="EG10" s="79">
        <f t="shared" si="58"/>
        <v>8</v>
      </c>
      <c r="EH10" s="22"/>
      <c r="EI10" s="77"/>
    </row>
    <row r="11" ht="18.0" customHeight="1">
      <c r="A11" s="125">
        <f t="shared" si="1"/>
        <v>9</v>
      </c>
      <c r="B11" s="126">
        <v>213.0</v>
      </c>
      <c r="C11" s="127" t="s">
        <v>27</v>
      </c>
      <c r="D11" s="127" t="s">
        <v>224</v>
      </c>
      <c r="E11" s="128" t="s">
        <v>34</v>
      </c>
      <c r="F11" s="128" t="s">
        <v>20</v>
      </c>
      <c r="G11" s="126">
        <v>33.0</v>
      </c>
      <c r="H11" s="126">
        <v>34.0</v>
      </c>
      <c r="I11" s="126">
        <v>33.0</v>
      </c>
      <c r="J11" s="126">
        <v>32.0</v>
      </c>
      <c r="K11" s="126">
        <v>30.0</v>
      </c>
      <c r="L11" s="126">
        <v>33.0</v>
      </c>
      <c r="M11" s="126">
        <v>33.0</v>
      </c>
      <c r="N11" s="126">
        <v>34.0</v>
      </c>
      <c r="O11" s="129">
        <f t="shared" si="2"/>
        <v>-32</v>
      </c>
      <c r="P11" s="129">
        <f t="shared" si="3"/>
        <v>-30</v>
      </c>
      <c r="Q11" s="130">
        <f t="shared" si="4"/>
        <v>200</v>
      </c>
      <c r="R11" s="153" t="str">
        <f t="shared" si="5"/>
        <v>NC-pokal</v>
      </c>
      <c r="S11" s="72">
        <f t="shared" si="6"/>
        <v>7</v>
      </c>
      <c r="T11" s="73">
        <f t="shared" si="7"/>
        <v>8</v>
      </c>
      <c r="U11" s="132">
        <f t="shared" si="8"/>
        <v>200</v>
      </c>
      <c r="V11" s="133">
        <f t="shared" si="9"/>
        <v>8</v>
      </c>
      <c r="W11" s="132">
        <f t="shared" si="10"/>
        <v>232</v>
      </c>
      <c r="X11" s="133">
        <f t="shared" si="11"/>
        <v>7</v>
      </c>
      <c r="Y11" s="132">
        <f t="shared" si="12"/>
        <v>262</v>
      </c>
      <c r="Z11" s="134">
        <f t="shared" si="13"/>
        <v>7.5</v>
      </c>
      <c r="AA11" s="77">
        <f t="shared" si="14"/>
        <v>0</v>
      </c>
      <c r="AB11" s="77">
        <f t="shared" si="15"/>
        <v>0</v>
      </c>
      <c r="AC11" s="77">
        <f t="shared" si="16"/>
        <v>0</v>
      </c>
      <c r="AD11" s="77">
        <f t="shared" si="17"/>
        <v>0</v>
      </c>
      <c r="AE11" s="77">
        <f t="shared" si="18"/>
        <v>0</v>
      </c>
      <c r="AF11" s="77">
        <f t="shared" si="19"/>
        <v>0</v>
      </c>
      <c r="AG11" s="77">
        <f t="shared" si="20"/>
        <v>2</v>
      </c>
      <c r="AH11" s="77">
        <f t="shared" si="21"/>
        <v>4</v>
      </c>
      <c r="AI11" s="77">
        <f t="shared" si="22"/>
        <v>1</v>
      </c>
      <c r="AJ11" s="77">
        <f t="shared" si="23"/>
        <v>0</v>
      </c>
      <c r="AK11" s="77">
        <f t="shared" si="24"/>
        <v>1</v>
      </c>
      <c r="AL11" s="77">
        <f t="shared" si="25"/>
        <v>0</v>
      </c>
      <c r="AM11" s="77">
        <f t="shared" si="26"/>
        <v>0</v>
      </c>
      <c r="AN11" s="77">
        <f t="shared" si="27"/>
        <v>0</v>
      </c>
      <c r="AO11" s="77">
        <f t="shared" si="28"/>
        <v>0</v>
      </c>
      <c r="AP11" s="77">
        <f t="shared" si="29"/>
        <v>0</v>
      </c>
      <c r="AQ11" s="77">
        <f t="shared" si="30"/>
        <v>0</v>
      </c>
      <c r="AR11" s="77">
        <f t="shared" si="31"/>
        <v>0</v>
      </c>
      <c r="AS11" s="77">
        <f t="shared" si="32"/>
        <v>0</v>
      </c>
      <c r="AT11" s="77">
        <f t="shared" si="33"/>
        <v>0</v>
      </c>
      <c r="AU11" s="77">
        <f t="shared" si="34"/>
        <v>0</v>
      </c>
      <c r="AV11" s="77">
        <f t="shared" si="35"/>
        <v>0</v>
      </c>
      <c r="AW11" s="77">
        <f t="shared" si="36"/>
        <v>0</v>
      </c>
      <c r="AX11" s="77">
        <f t="shared" si="37"/>
        <v>0</v>
      </c>
      <c r="AY11" s="77">
        <f t="shared" si="38"/>
        <v>0</v>
      </c>
      <c r="AZ11" s="77">
        <f t="shared" si="39"/>
        <v>0</v>
      </c>
      <c r="BA11" s="77">
        <f t="shared" si="40"/>
        <v>0</v>
      </c>
      <c r="BB11" s="77">
        <f t="shared" si="41"/>
        <v>0</v>
      </c>
      <c r="BC11" s="77">
        <f t="shared" si="42"/>
        <v>0</v>
      </c>
      <c r="BD11" s="77">
        <f t="shared" si="43"/>
        <v>0</v>
      </c>
      <c r="BE11" s="77">
        <f t="shared" si="44"/>
        <v>0</v>
      </c>
      <c r="BF11" s="77">
        <f t="shared" si="45"/>
        <v>0</v>
      </c>
      <c r="BG11" s="77">
        <f t="shared" si="46"/>
        <v>0</v>
      </c>
      <c r="BH11" s="77">
        <f t="shared" si="47"/>
        <v>0</v>
      </c>
      <c r="BI11" s="77">
        <f t="shared" si="48"/>
        <v>0</v>
      </c>
      <c r="BJ11" s="77">
        <f t="shared" si="49"/>
        <v>0</v>
      </c>
      <c r="BK11" s="77">
        <f t="shared" si="50"/>
        <v>0</v>
      </c>
      <c r="BL11" s="77">
        <f t="shared" si="51"/>
        <v>0</v>
      </c>
      <c r="BM11" s="77">
        <f t="shared" si="52"/>
        <v>0</v>
      </c>
      <c r="BN11" s="77">
        <f t="shared" si="53"/>
        <v>0</v>
      </c>
      <c r="BO11" s="78">
        <f t="shared" si="54"/>
        <v>0</v>
      </c>
      <c r="BP11" s="77"/>
      <c r="BQ11" s="77" t="str">
        <f t="shared" si="55"/>
        <v>x</v>
      </c>
      <c r="BR11" s="77" t="str">
        <f t="shared" si="56"/>
        <v>x</v>
      </c>
      <c r="BS11" s="79">
        <f t="shared" si="57"/>
        <v>9</v>
      </c>
      <c r="BT11" s="77">
        <v>213.0</v>
      </c>
      <c r="BU11" s="77" t="s">
        <v>27</v>
      </c>
      <c r="BV11" s="77" t="s">
        <v>224</v>
      </c>
      <c r="BW11" s="77" t="s">
        <v>34</v>
      </c>
      <c r="BX11" s="77" t="s">
        <v>20</v>
      </c>
      <c r="BY11" s="77">
        <v>33.0</v>
      </c>
      <c r="BZ11" s="77">
        <v>34.0</v>
      </c>
      <c r="CA11" s="77">
        <v>33.0</v>
      </c>
      <c r="CB11" s="77">
        <v>32.0</v>
      </c>
      <c r="CC11" s="77">
        <v>30.0</v>
      </c>
      <c r="CD11" s="77">
        <v>33.0</v>
      </c>
      <c r="CE11" s="77">
        <v>33.0</v>
      </c>
      <c r="CF11" s="77">
        <v>34.0</v>
      </c>
      <c r="CG11" s="77">
        <v>-32.0</v>
      </c>
      <c r="CH11" s="77">
        <v>-30.0</v>
      </c>
      <c r="CI11" s="77">
        <v>200.0</v>
      </c>
      <c r="CJ11" s="77" t="s">
        <v>16</v>
      </c>
      <c r="CK11" s="77">
        <v>7.0</v>
      </c>
      <c r="CL11" s="77">
        <v>8.0</v>
      </c>
      <c r="CM11" s="77">
        <v>200.0</v>
      </c>
      <c r="CN11" s="77">
        <v>8.0</v>
      </c>
      <c r="CO11" s="77">
        <v>232.0</v>
      </c>
      <c r="CP11" s="77">
        <v>7.0</v>
      </c>
      <c r="CQ11" s="77">
        <v>262.0</v>
      </c>
      <c r="CR11" s="77">
        <v>7.5</v>
      </c>
      <c r="CS11" s="77">
        <v>0.0</v>
      </c>
      <c r="CT11" s="77">
        <v>0.0</v>
      </c>
      <c r="CU11" s="77">
        <v>0.0</v>
      </c>
      <c r="CV11" s="77">
        <v>0.0</v>
      </c>
      <c r="CW11" s="77">
        <v>0.0</v>
      </c>
      <c r="CX11" s="77">
        <v>0.0</v>
      </c>
      <c r="CY11" s="77">
        <v>2.0</v>
      </c>
      <c r="CZ11" s="77">
        <v>4.0</v>
      </c>
      <c r="DA11" s="77">
        <v>1.0</v>
      </c>
      <c r="DB11" s="77">
        <v>0.0</v>
      </c>
      <c r="DC11" s="77">
        <v>1.0</v>
      </c>
      <c r="DD11" s="77">
        <v>0.0</v>
      </c>
      <c r="DE11" s="77">
        <v>0.0</v>
      </c>
      <c r="DF11" s="77">
        <v>0.0</v>
      </c>
      <c r="DG11" s="77">
        <v>0.0</v>
      </c>
      <c r="DH11" s="77">
        <v>0.0</v>
      </c>
      <c r="DI11" s="77">
        <v>0.0</v>
      </c>
      <c r="DJ11" s="77">
        <v>0.0</v>
      </c>
      <c r="DK11" s="77">
        <v>0.0</v>
      </c>
      <c r="DL11" s="77">
        <v>0.0</v>
      </c>
      <c r="DM11" s="77">
        <v>0.0</v>
      </c>
      <c r="DN11" s="77">
        <v>0.0</v>
      </c>
      <c r="DO11" s="77">
        <v>0.0</v>
      </c>
      <c r="DP11" s="77">
        <v>0.0</v>
      </c>
      <c r="DQ11" s="77">
        <v>0.0</v>
      </c>
      <c r="DR11" s="77">
        <v>0.0</v>
      </c>
      <c r="DS11" s="77">
        <v>0.0</v>
      </c>
      <c r="DT11" s="77">
        <v>0.0</v>
      </c>
      <c r="DU11" s="77">
        <v>0.0</v>
      </c>
      <c r="DV11" s="77">
        <v>0.0</v>
      </c>
      <c r="DW11" s="77">
        <v>0.0</v>
      </c>
      <c r="DX11" s="77">
        <v>0.0</v>
      </c>
      <c r="DY11" s="77">
        <v>0.0</v>
      </c>
      <c r="DZ11" s="77">
        <v>0.0</v>
      </c>
      <c r="EA11" s="77">
        <v>0.0</v>
      </c>
      <c r="EB11" s="77">
        <v>0.0</v>
      </c>
      <c r="EC11" s="77">
        <v>0.0</v>
      </c>
      <c r="ED11" s="77">
        <v>0.0</v>
      </c>
      <c r="EE11" s="77">
        <v>0.0</v>
      </c>
      <c r="EF11" s="77">
        <v>0.0</v>
      </c>
      <c r="EG11" s="79">
        <f t="shared" si="58"/>
        <v>9</v>
      </c>
      <c r="EH11" s="22"/>
      <c r="EI11" s="77"/>
    </row>
    <row r="12" ht="18.0" customHeight="1">
      <c r="A12" s="125">
        <f t="shared" si="1"/>
        <v>10</v>
      </c>
      <c r="B12" s="126">
        <v>29.0</v>
      </c>
      <c r="C12" s="127" t="s">
        <v>280</v>
      </c>
      <c r="D12" s="127" t="s">
        <v>281</v>
      </c>
      <c r="E12" s="128" t="s">
        <v>155</v>
      </c>
      <c r="F12" s="128" t="s">
        <v>20</v>
      </c>
      <c r="G12" s="126">
        <v>31.0</v>
      </c>
      <c r="H12" s="126">
        <v>32.0</v>
      </c>
      <c r="I12" s="126">
        <v>32.0</v>
      </c>
      <c r="J12" s="126">
        <v>30.0</v>
      </c>
      <c r="K12" s="126">
        <v>35.0</v>
      </c>
      <c r="L12" s="126">
        <v>31.0</v>
      </c>
      <c r="M12" s="126">
        <v>32.0</v>
      </c>
      <c r="N12" s="126">
        <v>32.0</v>
      </c>
      <c r="O12" s="129">
        <f t="shared" si="2"/>
        <v>-31</v>
      </c>
      <c r="P12" s="129">
        <f t="shared" si="3"/>
        <v>-30</v>
      </c>
      <c r="Q12" s="130">
        <f t="shared" si="4"/>
        <v>194</v>
      </c>
      <c r="R12" s="153" t="str">
        <f t="shared" si="5"/>
        <v>NC-pokal</v>
      </c>
      <c r="S12" s="72">
        <f t="shared" si="6"/>
        <v>7</v>
      </c>
      <c r="T12" s="73">
        <f t="shared" si="7"/>
        <v>8</v>
      </c>
      <c r="U12" s="132">
        <f t="shared" si="8"/>
        <v>194</v>
      </c>
      <c r="V12" s="133">
        <f t="shared" si="9"/>
        <v>10</v>
      </c>
      <c r="W12" s="132">
        <f t="shared" si="10"/>
        <v>225</v>
      </c>
      <c r="X12" s="133">
        <f t="shared" si="11"/>
        <v>9</v>
      </c>
      <c r="Y12" s="132">
        <f t="shared" si="12"/>
        <v>255</v>
      </c>
      <c r="Z12" s="134">
        <f t="shared" si="13"/>
        <v>9</v>
      </c>
      <c r="AA12" s="77">
        <f t="shared" si="14"/>
        <v>0</v>
      </c>
      <c r="AB12" s="77">
        <f t="shared" si="15"/>
        <v>0</v>
      </c>
      <c r="AC12" s="77">
        <f t="shared" si="16"/>
        <v>0</v>
      </c>
      <c r="AD12" s="77">
        <f t="shared" si="17"/>
        <v>0</v>
      </c>
      <c r="AE12" s="77">
        <f t="shared" si="18"/>
        <v>0</v>
      </c>
      <c r="AF12" s="77">
        <f t="shared" si="19"/>
        <v>1</v>
      </c>
      <c r="AG12" s="77">
        <f t="shared" si="20"/>
        <v>0</v>
      </c>
      <c r="AH12" s="77">
        <f t="shared" si="21"/>
        <v>0</v>
      </c>
      <c r="AI12" s="77">
        <f t="shared" si="22"/>
        <v>4</v>
      </c>
      <c r="AJ12" s="77">
        <f t="shared" si="23"/>
        <v>2</v>
      </c>
      <c r="AK12" s="77">
        <f t="shared" si="24"/>
        <v>1</v>
      </c>
      <c r="AL12" s="77">
        <f t="shared" si="25"/>
        <v>0</v>
      </c>
      <c r="AM12" s="77">
        <f t="shared" si="26"/>
        <v>0</v>
      </c>
      <c r="AN12" s="77">
        <f t="shared" si="27"/>
        <v>0</v>
      </c>
      <c r="AO12" s="77">
        <f t="shared" si="28"/>
        <v>0</v>
      </c>
      <c r="AP12" s="77">
        <f t="shared" si="29"/>
        <v>0</v>
      </c>
      <c r="AQ12" s="77">
        <f t="shared" si="30"/>
        <v>0</v>
      </c>
      <c r="AR12" s="77">
        <f t="shared" si="31"/>
        <v>0</v>
      </c>
      <c r="AS12" s="77">
        <f t="shared" si="32"/>
        <v>0</v>
      </c>
      <c r="AT12" s="77">
        <f t="shared" si="33"/>
        <v>0</v>
      </c>
      <c r="AU12" s="77">
        <f t="shared" si="34"/>
        <v>0</v>
      </c>
      <c r="AV12" s="77">
        <f t="shared" si="35"/>
        <v>0</v>
      </c>
      <c r="AW12" s="77">
        <f t="shared" si="36"/>
        <v>0</v>
      </c>
      <c r="AX12" s="77">
        <f t="shared" si="37"/>
        <v>0</v>
      </c>
      <c r="AY12" s="77">
        <f t="shared" si="38"/>
        <v>0</v>
      </c>
      <c r="AZ12" s="77">
        <f t="shared" si="39"/>
        <v>0</v>
      </c>
      <c r="BA12" s="77">
        <f t="shared" si="40"/>
        <v>0</v>
      </c>
      <c r="BB12" s="77">
        <f t="shared" si="41"/>
        <v>0</v>
      </c>
      <c r="BC12" s="77">
        <f t="shared" si="42"/>
        <v>0</v>
      </c>
      <c r="BD12" s="77">
        <f t="shared" si="43"/>
        <v>0</v>
      </c>
      <c r="BE12" s="77">
        <f t="shared" si="44"/>
        <v>0</v>
      </c>
      <c r="BF12" s="77">
        <f t="shared" si="45"/>
        <v>0</v>
      </c>
      <c r="BG12" s="77">
        <f t="shared" si="46"/>
        <v>0</v>
      </c>
      <c r="BH12" s="77">
        <f t="shared" si="47"/>
        <v>0</v>
      </c>
      <c r="BI12" s="77">
        <f t="shared" si="48"/>
        <v>0</v>
      </c>
      <c r="BJ12" s="77">
        <f t="shared" si="49"/>
        <v>0</v>
      </c>
      <c r="BK12" s="77">
        <f t="shared" si="50"/>
        <v>0</v>
      </c>
      <c r="BL12" s="77">
        <f t="shared" si="51"/>
        <v>0</v>
      </c>
      <c r="BM12" s="77">
        <f t="shared" si="52"/>
        <v>0</v>
      </c>
      <c r="BN12" s="77">
        <f t="shared" si="53"/>
        <v>0</v>
      </c>
      <c r="BO12" s="78">
        <f t="shared" si="54"/>
        <v>0</v>
      </c>
      <c r="BP12" s="77"/>
      <c r="BQ12" s="77" t="str">
        <f t="shared" si="55"/>
        <v>x</v>
      </c>
      <c r="BR12" s="77" t="str">
        <f t="shared" si="56"/>
        <v>x</v>
      </c>
      <c r="BS12" s="79">
        <f t="shared" si="57"/>
        <v>10</v>
      </c>
      <c r="BT12" s="77">
        <v>29.0</v>
      </c>
      <c r="BU12" s="77" t="s">
        <v>280</v>
      </c>
      <c r="BV12" s="77" t="s">
        <v>281</v>
      </c>
      <c r="BW12" s="77" t="s">
        <v>155</v>
      </c>
      <c r="BX12" s="77" t="s">
        <v>20</v>
      </c>
      <c r="BY12" s="77">
        <v>31.0</v>
      </c>
      <c r="BZ12" s="77">
        <v>32.0</v>
      </c>
      <c r="CA12" s="77">
        <v>32.0</v>
      </c>
      <c r="CB12" s="77">
        <v>30.0</v>
      </c>
      <c r="CC12" s="77">
        <v>35.0</v>
      </c>
      <c r="CD12" s="77">
        <v>31.0</v>
      </c>
      <c r="CE12" s="77">
        <v>32.0</v>
      </c>
      <c r="CF12" s="77">
        <v>32.0</v>
      </c>
      <c r="CG12" s="77">
        <v>-31.0</v>
      </c>
      <c r="CH12" s="77">
        <v>-30.0</v>
      </c>
      <c r="CI12" s="77">
        <v>194.0</v>
      </c>
      <c r="CJ12" s="77" t="s">
        <v>16</v>
      </c>
      <c r="CK12" s="77">
        <v>7.0</v>
      </c>
      <c r="CL12" s="77">
        <v>8.0</v>
      </c>
      <c r="CM12" s="77">
        <v>194.0</v>
      </c>
      <c r="CN12" s="77">
        <v>10.0</v>
      </c>
      <c r="CO12" s="77">
        <v>225.0</v>
      </c>
      <c r="CP12" s="77">
        <v>9.0</v>
      </c>
      <c r="CQ12" s="77">
        <v>255.0</v>
      </c>
      <c r="CR12" s="77">
        <v>9.0</v>
      </c>
      <c r="CS12" s="77">
        <v>0.0</v>
      </c>
      <c r="CT12" s="77">
        <v>0.0</v>
      </c>
      <c r="CU12" s="77">
        <v>0.0</v>
      </c>
      <c r="CV12" s="77">
        <v>0.0</v>
      </c>
      <c r="CW12" s="77">
        <v>0.0</v>
      </c>
      <c r="CX12" s="77">
        <v>1.0</v>
      </c>
      <c r="CY12" s="77">
        <v>0.0</v>
      </c>
      <c r="CZ12" s="77">
        <v>0.0</v>
      </c>
      <c r="DA12" s="77">
        <v>4.0</v>
      </c>
      <c r="DB12" s="77">
        <v>2.0</v>
      </c>
      <c r="DC12" s="77">
        <v>1.0</v>
      </c>
      <c r="DD12" s="77">
        <v>0.0</v>
      </c>
      <c r="DE12" s="77">
        <v>0.0</v>
      </c>
      <c r="DF12" s="77">
        <v>0.0</v>
      </c>
      <c r="DG12" s="77">
        <v>0.0</v>
      </c>
      <c r="DH12" s="77">
        <v>0.0</v>
      </c>
      <c r="DI12" s="77">
        <v>0.0</v>
      </c>
      <c r="DJ12" s="77">
        <v>0.0</v>
      </c>
      <c r="DK12" s="77">
        <v>0.0</v>
      </c>
      <c r="DL12" s="77">
        <v>0.0</v>
      </c>
      <c r="DM12" s="77">
        <v>0.0</v>
      </c>
      <c r="DN12" s="77">
        <v>0.0</v>
      </c>
      <c r="DO12" s="77">
        <v>0.0</v>
      </c>
      <c r="DP12" s="77">
        <v>0.0</v>
      </c>
      <c r="DQ12" s="77">
        <v>0.0</v>
      </c>
      <c r="DR12" s="77">
        <v>0.0</v>
      </c>
      <c r="DS12" s="77">
        <v>0.0</v>
      </c>
      <c r="DT12" s="77">
        <v>0.0</v>
      </c>
      <c r="DU12" s="77">
        <v>0.0</v>
      </c>
      <c r="DV12" s="77">
        <v>0.0</v>
      </c>
      <c r="DW12" s="77">
        <v>0.0</v>
      </c>
      <c r="DX12" s="77">
        <v>0.0</v>
      </c>
      <c r="DY12" s="77">
        <v>0.0</v>
      </c>
      <c r="DZ12" s="77">
        <v>0.0</v>
      </c>
      <c r="EA12" s="77">
        <v>0.0</v>
      </c>
      <c r="EB12" s="77">
        <v>0.0</v>
      </c>
      <c r="EC12" s="77">
        <v>0.0</v>
      </c>
      <c r="ED12" s="77">
        <v>0.0</v>
      </c>
      <c r="EE12" s="77">
        <v>0.0</v>
      </c>
      <c r="EF12" s="77">
        <v>0.0</v>
      </c>
      <c r="EG12" s="79">
        <f t="shared" si="58"/>
        <v>10</v>
      </c>
      <c r="EH12" s="22"/>
      <c r="EI12" s="77"/>
    </row>
    <row r="13" ht="18.0" customHeight="1">
      <c r="A13" s="125">
        <f t="shared" si="1"/>
        <v>11</v>
      </c>
      <c r="B13" s="126">
        <v>148.0</v>
      </c>
      <c r="C13" s="127" t="s">
        <v>197</v>
      </c>
      <c r="D13" s="127" t="s">
        <v>282</v>
      </c>
      <c r="E13" s="128" t="s">
        <v>19</v>
      </c>
      <c r="F13" s="128" t="s">
        <v>20</v>
      </c>
      <c r="G13" s="126">
        <v>38.0</v>
      </c>
      <c r="H13" s="126">
        <v>36.0</v>
      </c>
      <c r="I13" s="126">
        <v>31.0</v>
      </c>
      <c r="J13" s="126">
        <v>0.0</v>
      </c>
      <c r="K13" s="126">
        <v>29.0</v>
      </c>
      <c r="L13" s="126">
        <v>30.0</v>
      </c>
      <c r="M13" s="126">
        <v>0.0</v>
      </c>
      <c r="N13" s="126">
        <v>0.0</v>
      </c>
      <c r="O13" s="129">
        <f t="shared" si="2"/>
        <v>0</v>
      </c>
      <c r="P13" s="129">
        <f t="shared" si="3"/>
        <v>0</v>
      </c>
      <c r="Q13" s="130">
        <f t="shared" si="4"/>
        <v>164</v>
      </c>
      <c r="R13" s="153" t="str">
        <f t="shared" si="5"/>
        <v>NC-pokal</v>
      </c>
      <c r="S13" s="72">
        <f t="shared" si="6"/>
        <v>5</v>
      </c>
      <c r="T13" s="73">
        <f t="shared" si="7"/>
        <v>5</v>
      </c>
      <c r="U13" s="132">
        <f t="shared" si="8"/>
        <v>164</v>
      </c>
      <c r="V13" s="133">
        <f t="shared" si="9"/>
        <v>11</v>
      </c>
      <c r="W13" s="132">
        <f t="shared" si="10"/>
        <v>164</v>
      </c>
      <c r="X13" s="133">
        <f t="shared" si="11"/>
        <v>11</v>
      </c>
      <c r="Y13" s="132">
        <f t="shared" si="12"/>
        <v>164</v>
      </c>
      <c r="Z13" s="134">
        <f t="shared" si="13"/>
        <v>11</v>
      </c>
      <c r="AA13" s="77">
        <f t="shared" si="14"/>
        <v>0</v>
      </c>
      <c r="AB13" s="77">
        <f t="shared" si="15"/>
        <v>0</v>
      </c>
      <c r="AC13" s="77">
        <f t="shared" si="16"/>
        <v>1</v>
      </c>
      <c r="AD13" s="77">
        <f t="shared" si="17"/>
        <v>0</v>
      </c>
      <c r="AE13" s="77">
        <f t="shared" si="18"/>
        <v>1</v>
      </c>
      <c r="AF13" s="77">
        <f t="shared" si="19"/>
        <v>0</v>
      </c>
      <c r="AG13" s="77">
        <f t="shared" si="20"/>
        <v>0</v>
      </c>
      <c r="AH13" s="77">
        <f t="shared" si="21"/>
        <v>0</v>
      </c>
      <c r="AI13" s="77">
        <f t="shared" si="22"/>
        <v>0</v>
      </c>
      <c r="AJ13" s="77">
        <f t="shared" si="23"/>
        <v>1</v>
      </c>
      <c r="AK13" s="77">
        <f t="shared" si="24"/>
        <v>1</v>
      </c>
      <c r="AL13" s="77">
        <f t="shared" si="25"/>
        <v>1</v>
      </c>
      <c r="AM13" s="77">
        <f t="shared" si="26"/>
        <v>0</v>
      </c>
      <c r="AN13" s="77">
        <f t="shared" si="27"/>
        <v>0</v>
      </c>
      <c r="AO13" s="77">
        <f t="shared" si="28"/>
        <v>0</v>
      </c>
      <c r="AP13" s="77">
        <f t="shared" si="29"/>
        <v>0</v>
      </c>
      <c r="AQ13" s="77">
        <f t="shared" si="30"/>
        <v>0</v>
      </c>
      <c r="AR13" s="77">
        <f t="shared" si="31"/>
        <v>0</v>
      </c>
      <c r="AS13" s="77">
        <f t="shared" si="32"/>
        <v>0</v>
      </c>
      <c r="AT13" s="77">
        <f t="shared" si="33"/>
        <v>0</v>
      </c>
      <c r="AU13" s="77">
        <f t="shared" si="34"/>
        <v>0</v>
      </c>
      <c r="AV13" s="77">
        <f t="shared" si="35"/>
        <v>0</v>
      </c>
      <c r="AW13" s="77">
        <f t="shared" si="36"/>
        <v>0</v>
      </c>
      <c r="AX13" s="77">
        <f t="shared" si="37"/>
        <v>0</v>
      </c>
      <c r="AY13" s="77">
        <f t="shared" si="38"/>
        <v>0</v>
      </c>
      <c r="AZ13" s="77">
        <f t="shared" si="39"/>
        <v>0</v>
      </c>
      <c r="BA13" s="77">
        <f t="shared" si="40"/>
        <v>0</v>
      </c>
      <c r="BB13" s="77">
        <f t="shared" si="41"/>
        <v>0</v>
      </c>
      <c r="BC13" s="77">
        <f t="shared" si="42"/>
        <v>0</v>
      </c>
      <c r="BD13" s="77">
        <f t="shared" si="43"/>
        <v>0</v>
      </c>
      <c r="BE13" s="77">
        <f t="shared" si="44"/>
        <v>0</v>
      </c>
      <c r="BF13" s="77">
        <f t="shared" si="45"/>
        <v>0</v>
      </c>
      <c r="BG13" s="77">
        <f t="shared" si="46"/>
        <v>0</v>
      </c>
      <c r="BH13" s="77">
        <f t="shared" si="47"/>
        <v>0</v>
      </c>
      <c r="BI13" s="77">
        <f t="shared" si="48"/>
        <v>0</v>
      </c>
      <c r="BJ13" s="77">
        <f t="shared" si="49"/>
        <v>0</v>
      </c>
      <c r="BK13" s="77">
        <f t="shared" si="50"/>
        <v>0</v>
      </c>
      <c r="BL13" s="77">
        <f t="shared" si="51"/>
        <v>0</v>
      </c>
      <c r="BM13" s="77">
        <f t="shared" si="52"/>
        <v>0</v>
      </c>
      <c r="BN13" s="77">
        <f t="shared" si="53"/>
        <v>0</v>
      </c>
      <c r="BO13" s="78">
        <f t="shared" si="54"/>
        <v>0</v>
      </c>
      <c r="BP13" s="77"/>
      <c r="BQ13" s="77" t="str">
        <f t="shared" si="55"/>
        <v>x</v>
      </c>
      <c r="BR13" s="77" t="str">
        <f t="shared" si="56"/>
        <v>x</v>
      </c>
      <c r="BS13" s="79">
        <f t="shared" si="57"/>
        <v>11</v>
      </c>
      <c r="BT13" s="77">
        <v>148.0</v>
      </c>
      <c r="BU13" s="77" t="s">
        <v>197</v>
      </c>
      <c r="BV13" s="77" t="s">
        <v>282</v>
      </c>
      <c r="BW13" s="77" t="s">
        <v>19</v>
      </c>
      <c r="BX13" s="77" t="s">
        <v>20</v>
      </c>
      <c r="BY13" s="77">
        <v>38.0</v>
      </c>
      <c r="BZ13" s="77">
        <v>36.0</v>
      </c>
      <c r="CA13" s="77">
        <v>31.0</v>
      </c>
      <c r="CB13" s="77">
        <v>0.0</v>
      </c>
      <c r="CC13" s="77">
        <v>29.0</v>
      </c>
      <c r="CD13" s="77">
        <v>30.0</v>
      </c>
      <c r="CE13" s="77">
        <v>0.0</v>
      </c>
      <c r="CF13" s="77">
        <v>0.0</v>
      </c>
      <c r="CG13" s="77">
        <v>0.0</v>
      </c>
      <c r="CH13" s="77">
        <v>0.0</v>
      </c>
      <c r="CI13" s="77">
        <v>164.0</v>
      </c>
      <c r="CJ13" s="77" t="s">
        <v>16</v>
      </c>
      <c r="CK13" s="77">
        <v>5.0</v>
      </c>
      <c r="CL13" s="77">
        <v>5.0</v>
      </c>
      <c r="CM13" s="77">
        <v>164.0</v>
      </c>
      <c r="CN13" s="77">
        <v>11.0</v>
      </c>
      <c r="CO13" s="77">
        <v>164.0</v>
      </c>
      <c r="CP13" s="77">
        <v>11.0</v>
      </c>
      <c r="CQ13" s="77">
        <v>164.0</v>
      </c>
      <c r="CR13" s="77">
        <v>11.0</v>
      </c>
      <c r="CS13" s="77">
        <v>0.0</v>
      </c>
      <c r="CT13" s="77">
        <v>0.0</v>
      </c>
      <c r="CU13" s="77">
        <v>1.0</v>
      </c>
      <c r="CV13" s="77">
        <v>0.0</v>
      </c>
      <c r="CW13" s="77">
        <v>1.0</v>
      </c>
      <c r="CX13" s="77">
        <v>0.0</v>
      </c>
      <c r="CY13" s="77">
        <v>0.0</v>
      </c>
      <c r="CZ13" s="77">
        <v>0.0</v>
      </c>
      <c r="DA13" s="77">
        <v>0.0</v>
      </c>
      <c r="DB13" s="77">
        <v>1.0</v>
      </c>
      <c r="DC13" s="77">
        <v>1.0</v>
      </c>
      <c r="DD13" s="77">
        <v>1.0</v>
      </c>
      <c r="DE13" s="77">
        <v>0.0</v>
      </c>
      <c r="DF13" s="77">
        <v>0.0</v>
      </c>
      <c r="DG13" s="77">
        <v>0.0</v>
      </c>
      <c r="DH13" s="77">
        <v>0.0</v>
      </c>
      <c r="DI13" s="77">
        <v>0.0</v>
      </c>
      <c r="DJ13" s="77">
        <v>0.0</v>
      </c>
      <c r="DK13" s="77">
        <v>0.0</v>
      </c>
      <c r="DL13" s="77">
        <v>0.0</v>
      </c>
      <c r="DM13" s="77">
        <v>0.0</v>
      </c>
      <c r="DN13" s="77">
        <v>0.0</v>
      </c>
      <c r="DO13" s="77">
        <v>0.0</v>
      </c>
      <c r="DP13" s="77">
        <v>0.0</v>
      </c>
      <c r="DQ13" s="77">
        <v>0.0</v>
      </c>
      <c r="DR13" s="77">
        <v>0.0</v>
      </c>
      <c r="DS13" s="77">
        <v>0.0</v>
      </c>
      <c r="DT13" s="77">
        <v>0.0</v>
      </c>
      <c r="DU13" s="77">
        <v>0.0</v>
      </c>
      <c r="DV13" s="77">
        <v>0.0</v>
      </c>
      <c r="DW13" s="77">
        <v>0.0</v>
      </c>
      <c r="DX13" s="77">
        <v>0.0</v>
      </c>
      <c r="DY13" s="77">
        <v>0.0</v>
      </c>
      <c r="DZ13" s="77">
        <v>0.0</v>
      </c>
      <c r="EA13" s="77">
        <v>0.0</v>
      </c>
      <c r="EB13" s="77">
        <v>0.0</v>
      </c>
      <c r="EC13" s="77">
        <v>0.0</v>
      </c>
      <c r="ED13" s="77">
        <v>0.0</v>
      </c>
      <c r="EE13" s="77">
        <v>0.0</v>
      </c>
      <c r="EF13" s="77">
        <v>0.0</v>
      </c>
      <c r="EG13" s="79">
        <f t="shared" si="58"/>
        <v>11</v>
      </c>
      <c r="EH13" s="22"/>
      <c r="EI13" s="77"/>
    </row>
    <row r="14" ht="18.0" customHeight="1">
      <c r="A14" s="125"/>
      <c r="B14" s="126"/>
      <c r="C14" s="127"/>
      <c r="D14" s="127"/>
      <c r="E14" s="128"/>
      <c r="F14" s="128"/>
      <c r="G14" s="126"/>
      <c r="H14" s="126"/>
      <c r="I14" s="126"/>
      <c r="J14" s="126"/>
      <c r="K14" s="126"/>
      <c r="L14" s="126"/>
      <c r="M14" s="126"/>
      <c r="N14" s="126"/>
      <c r="O14" s="129"/>
      <c r="P14" s="129"/>
      <c r="Q14" s="130"/>
      <c r="R14" s="153"/>
      <c r="S14" s="72"/>
      <c r="T14" s="73"/>
      <c r="U14" s="132"/>
      <c r="V14" s="133"/>
      <c r="W14" s="132"/>
      <c r="X14" s="133"/>
      <c r="Y14" s="132"/>
      <c r="Z14" s="134"/>
      <c r="AA14" s="77">
        <f t="shared" si="14"/>
        <v>0</v>
      </c>
      <c r="AB14" s="77">
        <f t="shared" si="15"/>
        <v>0</v>
      </c>
      <c r="AC14" s="77">
        <f t="shared" si="16"/>
        <v>0</v>
      </c>
      <c r="AD14" s="77">
        <f t="shared" si="17"/>
        <v>0</v>
      </c>
      <c r="AE14" s="77">
        <f t="shared" si="18"/>
        <v>0</v>
      </c>
      <c r="AF14" s="77">
        <f t="shared" si="19"/>
        <v>0</v>
      </c>
      <c r="AG14" s="77">
        <f t="shared" si="20"/>
        <v>0</v>
      </c>
      <c r="AH14" s="77">
        <f t="shared" si="21"/>
        <v>0</v>
      </c>
      <c r="AI14" s="77">
        <f t="shared" si="22"/>
        <v>0</v>
      </c>
      <c r="AJ14" s="77">
        <f t="shared" si="23"/>
        <v>0</v>
      </c>
      <c r="AK14" s="77">
        <f t="shared" si="24"/>
        <v>0</v>
      </c>
      <c r="AL14" s="77">
        <f t="shared" si="25"/>
        <v>0</v>
      </c>
      <c r="AM14" s="77">
        <f t="shared" si="26"/>
        <v>0</v>
      </c>
      <c r="AN14" s="77">
        <f t="shared" si="27"/>
        <v>0</v>
      </c>
      <c r="AO14" s="77">
        <f t="shared" si="28"/>
        <v>0</v>
      </c>
      <c r="AP14" s="77">
        <f t="shared" si="29"/>
        <v>0</v>
      </c>
      <c r="AQ14" s="77">
        <f t="shared" si="30"/>
        <v>0</v>
      </c>
      <c r="AR14" s="77">
        <f t="shared" si="31"/>
        <v>0</v>
      </c>
      <c r="AS14" s="77">
        <f t="shared" si="32"/>
        <v>0</v>
      </c>
      <c r="AT14" s="77">
        <f t="shared" si="33"/>
        <v>0</v>
      </c>
      <c r="AU14" s="77">
        <f t="shared" si="34"/>
        <v>0</v>
      </c>
      <c r="AV14" s="77">
        <f t="shared" si="35"/>
        <v>0</v>
      </c>
      <c r="AW14" s="77">
        <f t="shared" si="36"/>
        <v>0</v>
      </c>
      <c r="AX14" s="77">
        <f t="shared" si="37"/>
        <v>0</v>
      </c>
      <c r="AY14" s="77">
        <f t="shared" si="38"/>
        <v>0</v>
      </c>
      <c r="AZ14" s="77">
        <f t="shared" si="39"/>
        <v>0</v>
      </c>
      <c r="BA14" s="77">
        <f t="shared" si="40"/>
        <v>0</v>
      </c>
      <c r="BB14" s="77">
        <f t="shared" si="41"/>
        <v>0</v>
      </c>
      <c r="BC14" s="77">
        <f t="shared" si="42"/>
        <v>0</v>
      </c>
      <c r="BD14" s="77">
        <f t="shared" si="43"/>
        <v>0</v>
      </c>
      <c r="BE14" s="77">
        <f t="shared" si="44"/>
        <v>0</v>
      </c>
      <c r="BF14" s="77">
        <f t="shared" si="45"/>
        <v>0</v>
      </c>
      <c r="BG14" s="77">
        <f t="shared" si="46"/>
        <v>0</v>
      </c>
      <c r="BH14" s="77">
        <f t="shared" si="47"/>
        <v>0</v>
      </c>
      <c r="BI14" s="77">
        <f t="shared" si="48"/>
        <v>0</v>
      </c>
      <c r="BJ14" s="77">
        <f t="shared" si="49"/>
        <v>0</v>
      </c>
      <c r="BK14" s="77">
        <f t="shared" si="50"/>
        <v>0</v>
      </c>
      <c r="BL14" s="77">
        <f t="shared" si="51"/>
        <v>0</v>
      </c>
      <c r="BM14" s="77">
        <f t="shared" si="52"/>
        <v>0</v>
      </c>
      <c r="BN14" s="77">
        <f t="shared" si="53"/>
        <v>0</v>
      </c>
      <c r="BO14" s="78">
        <f t="shared" si="54"/>
        <v>0</v>
      </c>
      <c r="BP14" s="77"/>
      <c r="BQ14" s="77" t="str">
        <f t="shared" si="55"/>
        <v/>
      </c>
      <c r="BR14" s="77" t="str">
        <f t="shared" si="56"/>
        <v/>
      </c>
      <c r="BS14" s="79">
        <f t="shared" si="57"/>
        <v>12</v>
      </c>
      <c r="BT14" s="77">
        <v>92.0</v>
      </c>
      <c r="BU14" s="77" t="s">
        <v>110</v>
      </c>
      <c r="BV14" s="77" t="s">
        <v>30</v>
      </c>
      <c r="BW14" s="77" t="s">
        <v>128</v>
      </c>
      <c r="BX14" s="77" t="s">
        <v>20</v>
      </c>
      <c r="BY14" s="77">
        <v>0.0</v>
      </c>
      <c r="BZ14" s="77">
        <v>0.0</v>
      </c>
      <c r="CA14" s="77">
        <v>0.0</v>
      </c>
      <c r="CB14" s="77">
        <v>0.0</v>
      </c>
      <c r="CC14" s="77">
        <v>33.0</v>
      </c>
      <c r="CD14" s="77">
        <v>39.0</v>
      </c>
      <c r="CE14" s="77">
        <v>41.0</v>
      </c>
      <c r="CF14" s="77">
        <v>39.0</v>
      </c>
      <c r="CG14" s="77">
        <v>0.0</v>
      </c>
      <c r="CH14" s="77">
        <v>0.0</v>
      </c>
      <c r="CI14" s="77">
        <v>152.0</v>
      </c>
      <c r="CJ14" s="77" t="s">
        <v>145</v>
      </c>
      <c r="CK14" s="77">
        <v>3.0</v>
      </c>
      <c r="CL14" s="77">
        <v>4.0</v>
      </c>
      <c r="CM14" s="77">
        <v>152.0</v>
      </c>
      <c r="CN14" s="77">
        <v>12.0</v>
      </c>
      <c r="CO14" s="77">
        <v>152.0</v>
      </c>
      <c r="CP14" s="77">
        <v>12.0</v>
      </c>
      <c r="CQ14" s="77">
        <v>152.0</v>
      </c>
      <c r="CR14" s="77">
        <v>12.0</v>
      </c>
      <c r="CS14" s="77">
        <v>1.0</v>
      </c>
      <c r="CT14" s="77">
        <v>2.0</v>
      </c>
      <c r="CU14" s="77">
        <v>0.0</v>
      </c>
      <c r="CV14" s="77">
        <v>0.0</v>
      </c>
      <c r="CW14" s="77">
        <v>0.0</v>
      </c>
      <c r="CX14" s="77">
        <v>0.0</v>
      </c>
      <c r="CY14" s="77">
        <v>0.0</v>
      </c>
      <c r="CZ14" s="77">
        <v>1.0</v>
      </c>
      <c r="DA14" s="77">
        <v>0.0</v>
      </c>
      <c r="DB14" s="77">
        <v>0.0</v>
      </c>
      <c r="DC14" s="77">
        <v>0.0</v>
      </c>
      <c r="DD14" s="77">
        <v>0.0</v>
      </c>
      <c r="DE14" s="77">
        <v>0.0</v>
      </c>
      <c r="DF14" s="77">
        <v>0.0</v>
      </c>
      <c r="DG14" s="77">
        <v>0.0</v>
      </c>
      <c r="DH14" s="77">
        <v>0.0</v>
      </c>
      <c r="DI14" s="77">
        <v>0.0</v>
      </c>
      <c r="DJ14" s="77">
        <v>0.0</v>
      </c>
      <c r="DK14" s="77">
        <v>0.0</v>
      </c>
      <c r="DL14" s="77">
        <v>0.0</v>
      </c>
      <c r="DM14" s="77">
        <v>0.0</v>
      </c>
      <c r="DN14" s="77">
        <v>0.0</v>
      </c>
      <c r="DO14" s="77">
        <v>0.0</v>
      </c>
      <c r="DP14" s="77">
        <v>0.0</v>
      </c>
      <c r="DQ14" s="77">
        <v>0.0</v>
      </c>
      <c r="DR14" s="77">
        <v>0.0</v>
      </c>
      <c r="DS14" s="77">
        <v>0.0</v>
      </c>
      <c r="DT14" s="77">
        <v>0.0</v>
      </c>
      <c r="DU14" s="77">
        <v>0.0</v>
      </c>
      <c r="DV14" s="77">
        <v>0.0</v>
      </c>
      <c r="DW14" s="77">
        <v>0.0</v>
      </c>
      <c r="DX14" s="77">
        <v>0.0</v>
      </c>
      <c r="DY14" s="77">
        <v>0.0</v>
      </c>
      <c r="DZ14" s="77">
        <v>0.0</v>
      </c>
      <c r="EA14" s="77">
        <v>0.0</v>
      </c>
      <c r="EB14" s="77">
        <v>0.0</v>
      </c>
      <c r="EC14" s="77">
        <v>0.0</v>
      </c>
      <c r="ED14" s="77">
        <v>0.0</v>
      </c>
      <c r="EE14" s="77">
        <v>0.0</v>
      </c>
      <c r="EF14" s="77">
        <v>0.0</v>
      </c>
      <c r="EG14" s="79">
        <f t="shared" si="58"/>
        <v>12</v>
      </c>
      <c r="EH14" s="22"/>
      <c r="EI14" s="77"/>
    </row>
    <row r="15" ht="18.0" customHeight="1">
      <c r="A15" s="135">
        <f t="shared" ref="A15:A19" si="59">IF(Q15&gt;0,VLOOKUP(B15,$BT$2:$EG$19,66,FALSE),"")</f>
        <v>12</v>
      </c>
      <c r="B15" s="126">
        <v>92.0</v>
      </c>
      <c r="C15" s="127" t="s">
        <v>110</v>
      </c>
      <c r="D15" s="127" t="s">
        <v>30</v>
      </c>
      <c r="E15" s="128" t="s">
        <v>128</v>
      </c>
      <c r="F15" s="128" t="s">
        <v>20</v>
      </c>
      <c r="G15" s="126">
        <v>0.0</v>
      </c>
      <c r="H15" s="126">
        <v>0.0</v>
      </c>
      <c r="I15" s="126">
        <v>0.0</v>
      </c>
      <c r="J15" s="126">
        <v>0.0</v>
      </c>
      <c r="K15" s="126">
        <v>33.0</v>
      </c>
      <c r="L15" s="126">
        <v>39.0</v>
      </c>
      <c r="M15" s="126">
        <v>41.0</v>
      </c>
      <c r="N15" s="126">
        <v>39.0</v>
      </c>
      <c r="O15" s="129">
        <f t="shared" ref="O15:O19" si="60">IF(S$21&gt;5,IFERROR(0-SMALL(G15:N15,2),""),"")</f>
        <v>0</v>
      </c>
      <c r="P15" s="129">
        <f t="shared" ref="P15:P19" si="61">IF(S$21&gt;3,IFERROR(0-SMALL(G15:N15,1),""),"")</f>
        <v>0</v>
      </c>
      <c r="Q15" s="130">
        <f t="shared" ref="Q15:Q19" si="62">IF(S$21&lt;4,SUM(G15:N15),IF(S$21&lt;6,SUM(G15:N15)+P15,SUM(G15:N15)+P15+O15))</f>
        <v>152</v>
      </c>
      <c r="R15" s="153" t="str">
        <f t="shared" ref="R15:R19" si="63">IF((COUNTIF(G15:M15,"&gt;0"))&gt;3,"NC-pokal"," ")</f>
        <v> </v>
      </c>
      <c r="S15" s="72">
        <f t="shared" ref="S15:S19" si="64">COUNTIF(G15:M15,"&gt;0")</f>
        <v>3</v>
      </c>
      <c r="T15" s="73">
        <f t="shared" ref="T15:T19" si="65">COUNTIF(G15:N15,"&gt;0")</f>
        <v>4</v>
      </c>
      <c r="U15" s="132">
        <f t="shared" ref="U15:U19" si="66">SUM(G15:N15)-SMALL(G15:N15,1)-SMALL(G15:N15,2)</f>
        <v>152</v>
      </c>
      <c r="V15" s="133">
        <f t="shared" ref="V15:V19" si="67">_xlfn.RANK.AVG(U15,U$3:U$19,FALSE)</f>
        <v>12</v>
      </c>
      <c r="W15" s="132">
        <f t="shared" ref="W15:W19" si="68">SUM(G15:N15)-SMALL(G15:N15,1)</f>
        <v>152</v>
      </c>
      <c r="X15" s="133">
        <f t="shared" ref="X15:X19" si="69">_xlfn.RANK.AVG(W15,W$3:W$19,FALSE)</f>
        <v>12</v>
      </c>
      <c r="Y15" s="132">
        <f t="shared" ref="Y15:Y19" si="70">SUM(G15:N15)</f>
        <v>152</v>
      </c>
      <c r="Z15" s="134">
        <f t="shared" ref="Z15:Z19" si="71">_xlfn.RANK.AVG(Y15,Y$3:Y$19,FALSE)</f>
        <v>12</v>
      </c>
      <c r="AA15" s="77">
        <f t="shared" si="14"/>
        <v>1</v>
      </c>
      <c r="AB15" s="77">
        <f t="shared" si="15"/>
        <v>2</v>
      </c>
      <c r="AC15" s="77">
        <f t="shared" si="16"/>
        <v>0</v>
      </c>
      <c r="AD15" s="77">
        <f t="shared" si="17"/>
        <v>0</v>
      </c>
      <c r="AE15" s="77">
        <f t="shared" si="18"/>
        <v>0</v>
      </c>
      <c r="AF15" s="77">
        <f t="shared" si="19"/>
        <v>0</v>
      </c>
      <c r="AG15" s="77">
        <f t="shared" si="20"/>
        <v>0</v>
      </c>
      <c r="AH15" s="77">
        <f t="shared" si="21"/>
        <v>1</v>
      </c>
      <c r="AI15" s="77">
        <f t="shared" si="22"/>
        <v>0</v>
      </c>
      <c r="AJ15" s="77">
        <f t="shared" si="23"/>
        <v>0</v>
      </c>
      <c r="AK15" s="77">
        <f t="shared" si="24"/>
        <v>0</v>
      </c>
      <c r="AL15" s="77">
        <f t="shared" si="25"/>
        <v>0</v>
      </c>
      <c r="AM15" s="77">
        <f t="shared" si="26"/>
        <v>0</v>
      </c>
      <c r="AN15" s="77">
        <f t="shared" si="27"/>
        <v>0</v>
      </c>
      <c r="AO15" s="77">
        <f t="shared" si="28"/>
        <v>0</v>
      </c>
      <c r="AP15" s="77">
        <f t="shared" si="29"/>
        <v>0</v>
      </c>
      <c r="AQ15" s="77">
        <f t="shared" si="30"/>
        <v>0</v>
      </c>
      <c r="AR15" s="77">
        <f t="shared" si="31"/>
        <v>0</v>
      </c>
      <c r="AS15" s="77">
        <f t="shared" si="32"/>
        <v>0</v>
      </c>
      <c r="AT15" s="77">
        <f t="shared" si="33"/>
        <v>0</v>
      </c>
      <c r="AU15" s="77">
        <f t="shared" si="34"/>
        <v>0</v>
      </c>
      <c r="AV15" s="77">
        <f t="shared" si="35"/>
        <v>0</v>
      </c>
      <c r="AW15" s="77">
        <f t="shared" si="36"/>
        <v>0</v>
      </c>
      <c r="AX15" s="77">
        <f t="shared" si="37"/>
        <v>0</v>
      </c>
      <c r="AY15" s="77">
        <f t="shared" si="38"/>
        <v>0</v>
      </c>
      <c r="AZ15" s="77">
        <f t="shared" si="39"/>
        <v>0</v>
      </c>
      <c r="BA15" s="77">
        <f t="shared" si="40"/>
        <v>0</v>
      </c>
      <c r="BB15" s="77">
        <f t="shared" si="41"/>
        <v>0</v>
      </c>
      <c r="BC15" s="77">
        <f t="shared" si="42"/>
        <v>0</v>
      </c>
      <c r="BD15" s="77">
        <f t="shared" si="43"/>
        <v>0</v>
      </c>
      <c r="BE15" s="77">
        <f t="shared" si="44"/>
        <v>0</v>
      </c>
      <c r="BF15" s="77">
        <f t="shared" si="45"/>
        <v>0</v>
      </c>
      <c r="BG15" s="77">
        <f t="shared" si="46"/>
        <v>0</v>
      </c>
      <c r="BH15" s="77">
        <f t="shared" si="47"/>
        <v>0</v>
      </c>
      <c r="BI15" s="77">
        <f t="shared" si="48"/>
        <v>0</v>
      </c>
      <c r="BJ15" s="77">
        <f t="shared" si="49"/>
        <v>0</v>
      </c>
      <c r="BK15" s="77">
        <f t="shared" si="50"/>
        <v>0</v>
      </c>
      <c r="BL15" s="77">
        <f t="shared" si="51"/>
        <v>0</v>
      </c>
      <c r="BM15" s="77">
        <f t="shared" si="52"/>
        <v>0</v>
      </c>
      <c r="BN15" s="77">
        <f t="shared" si="53"/>
        <v>0</v>
      </c>
      <c r="BO15" s="78">
        <f t="shared" si="54"/>
        <v>0</v>
      </c>
      <c r="BP15" s="77"/>
      <c r="BQ15" s="77" t="str">
        <f t="shared" si="55"/>
        <v/>
      </c>
      <c r="BR15" s="77" t="str">
        <f t="shared" si="56"/>
        <v/>
      </c>
      <c r="BS15" s="79">
        <f t="shared" si="57"/>
        <v>13</v>
      </c>
      <c r="BT15" s="77">
        <v>80.0</v>
      </c>
      <c r="BU15" s="77" t="s">
        <v>283</v>
      </c>
      <c r="BV15" s="77" t="s">
        <v>257</v>
      </c>
      <c r="BW15" s="77" t="s">
        <v>155</v>
      </c>
      <c r="BX15" s="77" t="s">
        <v>20</v>
      </c>
      <c r="BY15" s="77">
        <v>0.0</v>
      </c>
      <c r="BZ15" s="77">
        <v>0.0</v>
      </c>
      <c r="CA15" s="77">
        <v>0.0</v>
      </c>
      <c r="CB15" s="77">
        <v>34.0</v>
      </c>
      <c r="CC15" s="77">
        <v>39.0</v>
      </c>
      <c r="CD15" s="77">
        <v>0.0</v>
      </c>
      <c r="CE15" s="77">
        <v>0.0</v>
      </c>
      <c r="CF15" s="77">
        <v>0.0</v>
      </c>
      <c r="CG15" s="77">
        <v>0.0</v>
      </c>
      <c r="CH15" s="77">
        <v>0.0</v>
      </c>
      <c r="CI15" s="77">
        <v>73.0</v>
      </c>
      <c r="CJ15" s="77" t="s">
        <v>145</v>
      </c>
      <c r="CK15" s="77">
        <v>2.0</v>
      </c>
      <c r="CL15" s="77">
        <v>2.0</v>
      </c>
      <c r="CM15" s="77">
        <v>73.0</v>
      </c>
      <c r="CN15" s="77">
        <v>13.0</v>
      </c>
      <c r="CO15" s="77">
        <v>73.0</v>
      </c>
      <c r="CP15" s="77">
        <v>13.0</v>
      </c>
      <c r="CQ15" s="77">
        <v>73.0</v>
      </c>
      <c r="CR15" s="77">
        <v>13.0</v>
      </c>
      <c r="CS15" s="77">
        <v>0.0</v>
      </c>
      <c r="CT15" s="77">
        <v>1.0</v>
      </c>
      <c r="CU15" s="77">
        <v>0.0</v>
      </c>
      <c r="CV15" s="77">
        <v>0.0</v>
      </c>
      <c r="CW15" s="77">
        <v>0.0</v>
      </c>
      <c r="CX15" s="77">
        <v>0.0</v>
      </c>
      <c r="CY15" s="77">
        <v>1.0</v>
      </c>
      <c r="CZ15" s="77">
        <v>0.0</v>
      </c>
      <c r="DA15" s="77">
        <v>0.0</v>
      </c>
      <c r="DB15" s="77">
        <v>0.0</v>
      </c>
      <c r="DC15" s="77">
        <v>0.0</v>
      </c>
      <c r="DD15" s="77">
        <v>0.0</v>
      </c>
      <c r="DE15" s="77">
        <v>0.0</v>
      </c>
      <c r="DF15" s="77">
        <v>0.0</v>
      </c>
      <c r="DG15" s="77">
        <v>0.0</v>
      </c>
      <c r="DH15" s="77">
        <v>0.0</v>
      </c>
      <c r="DI15" s="77">
        <v>0.0</v>
      </c>
      <c r="DJ15" s="77">
        <v>0.0</v>
      </c>
      <c r="DK15" s="77">
        <v>0.0</v>
      </c>
      <c r="DL15" s="77">
        <v>0.0</v>
      </c>
      <c r="DM15" s="77">
        <v>0.0</v>
      </c>
      <c r="DN15" s="77">
        <v>0.0</v>
      </c>
      <c r="DO15" s="77">
        <v>0.0</v>
      </c>
      <c r="DP15" s="77">
        <v>0.0</v>
      </c>
      <c r="DQ15" s="77">
        <v>0.0</v>
      </c>
      <c r="DR15" s="77">
        <v>0.0</v>
      </c>
      <c r="DS15" s="77">
        <v>0.0</v>
      </c>
      <c r="DT15" s="77">
        <v>0.0</v>
      </c>
      <c r="DU15" s="77">
        <v>0.0</v>
      </c>
      <c r="DV15" s="77">
        <v>0.0</v>
      </c>
      <c r="DW15" s="77">
        <v>0.0</v>
      </c>
      <c r="DX15" s="77">
        <v>0.0</v>
      </c>
      <c r="DY15" s="77">
        <v>0.0</v>
      </c>
      <c r="DZ15" s="77">
        <v>0.0</v>
      </c>
      <c r="EA15" s="77">
        <v>0.0</v>
      </c>
      <c r="EB15" s="77">
        <v>0.0</v>
      </c>
      <c r="EC15" s="77">
        <v>0.0</v>
      </c>
      <c r="ED15" s="77">
        <v>0.0</v>
      </c>
      <c r="EE15" s="77">
        <v>0.0</v>
      </c>
      <c r="EF15" s="77">
        <v>0.0</v>
      </c>
      <c r="EG15" s="79">
        <f t="shared" si="58"/>
        <v>13</v>
      </c>
      <c r="EH15" s="22"/>
      <c r="EI15" s="77"/>
    </row>
    <row r="16" ht="18.0" customHeight="1">
      <c r="A16" s="135">
        <f t="shared" si="59"/>
        <v>13</v>
      </c>
      <c r="B16" s="126">
        <v>80.0</v>
      </c>
      <c r="C16" s="127" t="s">
        <v>283</v>
      </c>
      <c r="D16" s="127" t="s">
        <v>257</v>
      </c>
      <c r="E16" s="128" t="s">
        <v>155</v>
      </c>
      <c r="F16" s="128" t="s">
        <v>20</v>
      </c>
      <c r="G16" s="126">
        <v>0.0</v>
      </c>
      <c r="H16" s="126">
        <v>0.0</v>
      </c>
      <c r="I16" s="126">
        <v>0.0</v>
      </c>
      <c r="J16" s="126">
        <v>34.0</v>
      </c>
      <c r="K16" s="126">
        <v>39.0</v>
      </c>
      <c r="L16" s="126">
        <v>0.0</v>
      </c>
      <c r="M16" s="126">
        <v>0.0</v>
      </c>
      <c r="N16" s="126">
        <v>0.0</v>
      </c>
      <c r="O16" s="129">
        <f t="shared" si="60"/>
        <v>0</v>
      </c>
      <c r="P16" s="129">
        <f t="shared" si="61"/>
        <v>0</v>
      </c>
      <c r="Q16" s="130">
        <f t="shared" si="62"/>
        <v>73</v>
      </c>
      <c r="R16" s="153" t="str">
        <f t="shared" si="63"/>
        <v> </v>
      </c>
      <c r="S16" s="72">
        <f t="shared" si="64"/>
        <v>2</v>
      </c>
      <c r="T16" s="73">
        <f t="shared" si="65"/>
        <v>2</v>
      </c>
      <c r="U16" s="132">
        <f t="shared" si="66"/>
        <v>73</v>
      </c>
      <c r="V16" s="133">
        <f t="shared" si="67"/>
        <v>13</v>
      </c>
      <c r="W16" s="132">
        <f t="shared" si="68"/>
        <v>73</v>
      </c>
      <c r="X16" s="133">
        <f t="shared" si="69"/>
        <v>13</v>
      </c>
      <c r="Y16" s="132">
        <f t="shared" si="70"/>
        <v>73</v>
      </c>
      <c r="Z16" s="134">
        <f t="shared" si="71"/>
        <v>13</v>
      </c>
      <c r="AA16" s="77">
        <f t="shared" si="14"/>
        <v>0</v>
      </c>
      <c r="AB16" s="77">
        <f t="shared" si="15"/>
        <v>1</v>
      </c>
      <c r="AC16" s="77">
        <f t="shared" si="16"/>
        <v>0</v>
      </c>
      <c r="AD16" s="77">
        <f t="shared" si="17"/>
        <v>0</v>
      </c>
      <c r="AE16" s="77">
        <f t="shared" si="18"/>
        <v>0</v>
      </c>
      <c r="AF16" s="77">
        <f t="shared" si="19"/>
        <v>0</v>
      </c>
      <c r="AG16" s="77">
        <f t="shared" si="20"/>
        <v>1</v>
      </c>
      <c r="AH16" s="77">
        <f t="shared" si="21"/>
        <v>0</v>
      </c>
      <c r="AI16" s="77">
        <f t="shared" si="22"/>
        <v>0</v>
      </c>
      <c r="AJ16" s="77">
        <f t="shared" si="23"/>
        <v>0</v>
      </c>
      <c r="AK16" s="77">
        <f t="shared" si="24"/>
        <v>0</v>
      </c>
      <c r="AL16" s="77">
        <f t="shared" si="25"/>
        <v>0</v>
      </c>
      <c r="AM16" s="77">
        <f t="shared" si="26"/>
        <v>0</v>
      </c>
      <c r="AN16" s="77">
        <f t="shared" si="27"/>
        <v>0</v>
      </c>
      <c r="AO16" s="77">
        <f t="shared" si="28"/>
        <v>0</v>
      </c>
      <c r="AP16" s="77">
        <f t="shared" si="29"/>
        <v>0</v>
      </c>
      <c r="AQ16" s="77">
        <f t="shared" si="30"/>
        <v>0</v>
      </c>
      <c r="AR16" s="77">
        <f t="shared" si="31"/>
        <v>0</v>
      </c>
      <c r="AS16" s="77">
        <f t="shared" si="32"/>
        <v>0</v>
      </c>
      <c r="AT16" s="77">
        <f t="shared" si="33"/>
        <v>0</v>
      </c>
      <c r="AU16" s="77">
        <f t="shared" si="34"/>
        <v>0</v>
      </c>
      <c r="AV16" s="77">
        <f t="shared" si="35"/>
        <v>0</v>
      </c>
      <c r="AW16" s="77">
        <f t="shared" si="36"/>
        <v>0</v>
      </c>
      <c r="AX16" s="77">
        <f t="shared" si="37"/>
        <v>0</v>
      </c>
      <c r="AY16" s="77">
        <f t="shared" si="38"/>
        <v>0</v>
      </c>
      <c r="AZ16" s="77">
        <f t="shared" si="39"/>
        <v>0</v>
      </c>
      <c r="BA16" s="77">
        <f t="shared" si="40"/>
        <v>0</v>
      </c>
      <c r="BB16" s="77">
        <f t="shared" si="41"/>
        <v>0</v>
      </c>
      <c r="BC16" s="77">
        <f t="shared" si="42"/>
        <v>0</v>
      </c>
      <c r="BD16" s="77">
        <f t="shared" si="43"/>
        <v>0</v>
      </c>
      <c r="BE16" s="77">
        <f t="shared" si="44"/>
        <v>0</v>
      </c>
      <c r="BF16" s="77">
        <f t="shared" si="45"/>
        <v>0</v>
      </c>
      <c r="BG16" s="77">
        <f t="shared" si="46"/>
        <v>0</v>
      </c>
      <c r="BH16" s="77">
        <f t="shared" si="47"/>
        <v>0</v>
      </c>
      <c r="BI16" s="77">
        <f t="shared" si="48"/>
        <v>0</v>
      </c>
      <c r="BJ16" s="77">
        <f t="shared" si="49"/>
        <v>0</v>
      </c>
      <c r="BK16" s="77">
        <f t="shared" si="50"/>
        <v>0</v>
      </c>
      <c r="BL16" s="77">
        <f t="shared" si="51"/>
        <v>0</v>
      </c>
      <c r="BM16" s="77">
        <f t="shared" si="52"/>
        <v>0</v>
      </c>
      <c r="BN16" s="77">
        <f t="shared" si="53"/>
        <v>0</v>
      </c>
      <c r="BO16" s="78">
        <f t="shared" si="54"/>
        <v>0</v>
      </c>
      <c r="BP16" s="77"/>
      <c r="BQ16" s="77" t="str">
        <f t="shared" si="55"/>
        <v/>
      </c>
      <c r="BR16" s="77" t="str">
        <f t="shared" si="56"/>
        <v/>
      </c>
      <c r="BS16" s="79">
        <f t="shared" si="57"/>
        <v>14</v>
      </c>
      <c r="BT16" s="77" t="s">
        <v>284</v>
      </c>
      <c r="BU16" s="77" t="s">
        <v>285</v>
      </c>
      <c r="BV16" s="77" t="s">
        <v>221</v>
      </c>
      <c r="BW16" s="77" t="s">
        <v>155</v>
      </c>
      <c r="BX16" s="77" t="s">
        <v>20</v>
      </c>
      <c r="BY16" s="77">
        <v>0.0</v>
      </c>
      <c r="BZ16" s="77">
        <v>0.0</v>
      </c>
      <c r="CA16" s="77">
        <v>0.0</v>
      </c>
      <c r="CB16" s="77">
        <v>0.0</v>
      </c>
      <c r="CC16" s="77">
        <v>38.0</v>
      </c>
      <c r="CD16" s="77">
        <v>0.0</v>
      </c>
      <c r="CE16" s="77">
        <v>0.0</v>
      </c>
      <c r="CF16" s="77">
        <v>0.0</v>
      </c>
      <c r="CG16" s="77">
        <v>0.0</v>
      </c>
      <c r="CH16" s="77">
        <v>0.0</v>
      </c>
      <c r="CI16" s="77">
        <v>38.0</v>
      </c>
      <c r="CJ16" s="77" t="s">
        <v>145</v>
      </c>
      <c r="CK16" s="77">
        <v>1.0</v>
      </c>
      <c r="CL16" s="77">
        <v>1.0</v>
      </c>
      <c r="CM16" s="77">
        <v>38.0</v>
      </c>
      <c r="CN16" s="77">
        <v>14.0</v>
      </c>
      <c r="CO16" s="77">
        <v>38.0</v>
      </c>
      <c r="CP16" s="77">
        <v>14.0</v>
      </c>
      <c r="CQ16" s="77">
        <v>38.0</v>
      </c>
      <c r="CR16" s="77">
        <v>14.0</v>
      </c>
      <c r="CS16" s="77">
        <v>0.0</v>
      </c>
      <c r="CT16" s="77">
        <v>0.0</v>
      </c>
      <c r="CU16" s="77">
        <v>1.0</v>
      </c>
      <c r="CV16" s="77">
        <v>0.0</v>
      </c>
      <c r="CW16" s="77">
        <v>0.0</v>
      </c>
      <c r="CX16" s="77">
        <v>0.0</v>
      </c>
      <c r="CY16" s="77">
        <v>0.0</v>
      </c>
      <c r="CZ16" s="77">
        <v>0.0</v>
      </c>
      <c r="DA16" s="77">
        <v>0.0</v>
      </c>
      <c r="DB16" s="77">
        <v>0.0</v>
      </c>
      <c r="DC16" s="77">
        <v>0.0</v>
      </c>
      <c r="DD16" s="77">
        <v>0.0</v>
      </c>
      <c r="DE16" s="77">
        <v>0.0</v>
      </c>
      <c r="DF16" s="77">
        <v>0.0</v>
      </c>
      <c r="DG16" s="77">
        <v>0.0</v>
      </c>
      <c r="DH16" s="77">
        <v>0.0</v>
      </c>
      <c r="DI16" s="77">
        <v>0.0</v>
      </c>
      <c r="DJ16" s="77">
        <v>0.0</v>
      </c>
      <c r="DK16" s="77">
        <v>0.0</v>
      </c>
      <c r="DL16" s="77">
        <v>0.0</v>
      </c>
      <c r="DM16" s="77">
        <v>0.0</v>
      </c>
      <c r="DN16" s="77">
        <v>0.0</v>
      </c>
      <c r="DO16" s="77">
        <v>0.0</v>
      </c>
      <c r="DP16" s="77">
        <v>0.0</v>
      </c>
      <c r="DQ16" s="77">
        <v>0.0</v>
      </c>
      <c r="DR16" s="77">
        <v>0.0</v>
      </c>
      <c r="DS16" s="77">
        <v>0.0</v>
      </c>
      <c r="DT16" s="77">
        <v>0.0</v>
      </c>
      <c r="DU16" s="77">
        <v>0.0</v>
      </c>
      <c r="DV16" s="77">
        <v>0.0</v>
      </c>
      <c r="DW16" s="77">
        <v>0.0</v>
      </c>
      <c r="DX16" s="77">
        <v>0.0</v>
      </c>
      <c r="DY16" s="77">
        <v>0.0</v>
      </c>
      <c r="DZ16" s="77">
        <v>0.0</v>
      </c>
      <c r="EA16" s="77">
        <v>0.0</v>
      </c>
      <c r="EB16" s="77">
        <v>0.0</v>
      </c>
      <c r="EC16" s="77">
        <v>0.0</v>
      </c>
      <c r="ED16" s="77">
        <v>0.0</v>
      </c>
      <c r="EE16" s="77">
        <v>0.0</v>
      </c>
      <c r="EF16" s="77">
        <v>0.0</v>
      </c>
      <c r="EG16" s="79">
        <f t="shared" si="58"/>
        <v>14</v>
      </c>
      <c r="EH16" s="22"/>
      <c r="EI16" s="77"/>
    </row>
    <row r="17" ht="18.0" customHeight="1">
      <c r="A17" s="135">
        <f t="shared" si="59"/>
        <v>14</v>
      </c>
      <c r="B17" s="155" t="s">
        <v>284</v>
      </c>
      <c r="C17" s="127" t="s">
        <v>285</v>
      </c>
      <c r="D17" s="127" t="s">
        <v>221</v>
      </c>
      <c r="E17" s="128" t="s">
        <v>155</v>
      </c>
      <c r="F17" s="128" t="s">
        <v>20</v>
      </c>
      <c r="G17" s="126">
        <v>0.0</v>
      </c>
      <c r="H17" s="126">
        <v>0.0</v>
      </c>
      <c r="I17" s="126">
        <v>0.0</v>
      </c>
      <c r="J17" s="126">
        <v>0.0</v>
      </c>
      <c r="K17" s="126">
        <v>38.0</v>
      </c>
      <c r="L17" s="126">
        <v>0.0</v>
      </c>
      <c r="M17" s="126">
        <v>0.0</v>
      </c>
      <c r="N17" s="126">
        <v>0.0</v>
      </c>
      <c r="O17" s="129">
        <f t="shared" si="60"/>
        <v>0</v>
      </c>
      <c r="P17" s="129">
        <f t="shared" si="61"/>
        <v>0</v>
      </c>
      <c r="Q17" s="130">
        <f t="shared" si="62"/>
        <v>38</v>
      </c>
      <c r="R17" s="153" t="str">
        <f t="shared" si="63"/>
        <v> </v>
      </c>
      <c r="S17" s="72">
        <f t="shared" si="64"/>
        <v>1</v>
      </c>
      <c r="T17" s="73">
        <f t="shared" si="65"/>
        <v>1</v>
      </c>
      <c r="U17" s="132">
        <f t="shared" si="66"/>
        <v>38</v>
      </c>
      <c r="V17" s="133">
        <f t="shared" si="67"/>
        <v>14</v>
      </c>
      <c r="W17" s="132">
        <f t="shared" si="68"/>
        <v>38</v>
      </c>
      <c r="X17" s="133">
        <f t="shared" si="69"/>
        <v>14</v>
      </c>
      <c r="Y17" s="132">
        <f t="shared" si="70"/>
        <v>38</v>
      </c>
      <c r="Z17" s="134">
        <f t="shared" si="71"/>
        <v>14</v>
      </c>
      <c r="AA17" s="77">
        <f t="shared" si="14"/>
        <v>0</v>
      </c>
      <c r="AB17" s="77">
        <f t="shared" si="15"/>
        <v>0</v>
      </c>
      <c r="AC17" s="77">
        <f t="shared" si="16"/>
        <v>1</v>
      </c>
      <c r="AD17" s="77">
        <f t="shared" si="17"/>
        <v>0</v>
      </c>
      <c r="AE17" s="77">
        <f t="shared" si="18"/>
        <v>0</v>
      </c>
      <c r="AF17" s="77">
        <f t="shared" si="19"/>
        <v>0</v>
      </c>
      <c r="AG17" s="77">
        <f t="shared" si="20"/>
        <v>0</v>
      </c>
      <c r="AH17" s="77">
        <f t="shared" si="21"/>
        <v>0</v>
      </c>
      <c r="AI17" s="77">
        <f t="shared" si="22"/>
        <v>0</v>
      </c>
      <c r="AJ17" s="77">
        <f t="shared" si="23"/>
        <v>0</v>
      </c>
      <c r="AK17" s="77">
        <f t="shared" si="24"/>
        <v>0</v>
      </c>
      <c r="AL17" s="77">
        <f t="shared" si="25"/>
        <v>0</v>
      </c>
      <c r="AM17" s="77">
        <f t="shared" si="26"/>
        <v>0</v>
      </c>
      <c r="AN17" s="77">
        <f t="shared" si="27"/>
        <v>0</v>
      </c>
      <c r="AO17" s="77">
        <f t="shared" si="28"/>
        <v>0</v>
      </c>
      <c r="AP17" s="77">
        <f t="shared" si="29"/>
        <v>0</v>
      </c>
      <c r="AQ17" s="77">
        <f t="shared" si="30"/>
        <v>0</v>
      </c>
      <c r="AR17" s="77">
        <f t="shared" si="31"/>
        <v>0</v>
      </c>
      <c r="AS17" s="77">
        <f t="shared" si="32"/>
        <v>0</v>
      </c>
      <c r="AT17" s="77">
        <f t="shared" si="33"/>
        <v>0</v>
      </c>
      <c r="AU17" s="77">
        <f t="shared" si="34"/>
        <v>0</v>
      </c>
      <c r="AV17" s="77">
        <f t="shared" si="35"/>
        <v>0</v>
      </c>
      <c r="AW17" s="77">
        <f t="shared" si="36"/>
        <v>0</v>
      </c>
      <c r="AX17" s="77">
        <f t="shared" si="37"/>
        <v>0</v>
      </c>
      <c r="AY17" s="77">
        <f t="shared" si="38"/>
        <v>0</v>
      </c>
      <c r="AZ17" s="77">
        <f t="shared" si="39"/>
        <v>0</v>
      </c>
      <c r="BA17" s="77">
        <f t="shared" si="40"/>
        <v>0</v>
      </c>
      <c r="BB17" s="77">
        <f t="shared" si="41"/>
        <v>0</v>
      </c>
      <c r="BC17" s="77">
        <f t="shared" si="42"/>
        <v>0</v>
      </c>
      <c r="BD17" s="77">
        <f t="shared" si="43"/>
        <v>0</v>
      </c>
      <c r="BE17" s="77">
        <f t="shared" si="44"/>
        <v>0</v>
      </c>
      <c r="BF17" s="77">
        <f t="shared" si="45"/>
        <v>0</v>
      </c>
      <c r="BG17" s="77">
        <f t="shared" si="46"/>
        <v>0</v>
      </c>
      <c r="BH17" s="77">
        <f t="shared" si="47"/>
        <v>0</v>
      </c>
      <c r="BI17" s="77">
        <f t="shared" si="48"/>
        <v>0</v>
      </c>
      <c r="BJ17" s="77">
        <f t="shared" si="49"/>
        <v>0</v>
      </c>
      <c r="BK17" s="77">
        <f t="shared" si="50"/>
        <v>0</v>
      </c>
      <c r="BL17" s="77">
        <f t="shared" si="51"/>
        <v>0</v>
      </c>
      <c r="BM17" s="77">
        <f t="shared" si="52"/>
        <v>0</v>
      </c>
      <c r="BN17" s="77">
        <f t="shared" si="53"/>
        <v>0</v>
      </c>
      <c r="BO17" s="78">
        <f t="shared" si="54"/>
        <v>0</v>
      </c>
      <c r="BP17" s="77"/>
      <c r="BQ17" s="77" t="str">
        <f t="shared" si="55"/>
        <v/>
      </c>
      <c r="BR17" s="77" t="str">
        <f t="shared" si="56"/>
        <v/>
      </c>
      <c r="BS17" s="79">
        <f t="shared" si="57"/>
        <v>15</v>
      </c>
      <c r="BT17" s="77">
        <v>163.0</v>
      </c>
      <c r="BU17" s="77" t="s">
        <v>286</v>
      </c>
      <c r="BV17" s="77" t="s">
        <v>287</v>
      </c>
      <c r="BW17" s="77" t="s">
        <v>155</v>
      </c>
      <c r="BX17" s="77" t="s">
        <v>20</v>
      </c>
      <c r="BY17" s="77">
        <v>0.0</v>
      </c>
      <c r="BZ17" s="77">
        <v>0.0</v>
      </c>
      <c r="CA17" s="77">
        <v>0.0</v>
      </c>
      <c r="CB17" s="77">
        <v>29.0</v>
      </c>
      <c r="CC17" s="77">
        <v>0.0</v>
      </c>
      <c r="CD17" s="77">
        <v>0.0</v>
      </c>
      <c r="CE17" s="77">
        <v>0.0</v>
      </c>
      <c r="CF17" s="77">
        <v>0.0</v>
      </c>
      <c r="CG17" s="77">
        <v>0.0</v>
      </c>
      <c r="CH17" s="77">
        <v>0.0</v>
      </c>
      <c r="CI17" s="77">
        <v>29.0</v>
      </c>
      <c r="CJ17" s="77" t="s">
        <v>145</v>
      </c>
      <c r="CK17" s="77">
        <v>1.0</v>
      </c>
      <c r="CL17" s="77">
        <v>1.0</v>
      </c>
      <c r="CM17" s="77">
        <v>29.0</v>
      </c>
      <c r="CN17" s="77">
        <v>15.0</v>
      </c>
      <c r="CO17" s="77">
        <v>29.0</v>
      </c>
      <c r="CP17" s="77">
        <v>15.0</v>
      </c>
      <c r="CQ17" s="77">
        <v>29.0</v>
      </c>
      <c r="CR17" s="77">
        <v>15.0</v>
      </c>
      <c r="CS17" s="77">
        <v>0.0</v>
      </c>
      <c r="CT17" s="77">
        <v>0.0</v>
      </c>
      <c r="CU17" s="77">
        <v>0.0</v>
      </c>
      <c r="CV17" s="77">
        <v>0.0</v>
      </c>
      <c r="CW17" s="77">
        <v>0.0</v>
      </c>
      <c r="CX17" s="77">
        <v>0.0</v>
      </c>
      <c r="CY17" s="77">
        <v>0.0</v>
      </c>
      <c r="CZ17" s="77">
        <v>0.0</v>
      </c>
      <c r="DA17" s="77">
        <v>0.0</v>
      </c>
      <c r="DB17" s="77">
        <v>0.0</v>
      </c>
      <c r="DC17" s="77">
        <v>0.0</v>
      </c>
      <c r="DD17" s="77">
        <v>1.0</v>
      </c>
      <c r="DE17" s="77">
        <v>0.0</v>
      </c>
      <c r="DF17" s="77">
        <v>0.0</v>
      </c>
      <c r="DG17" s="77">
        <v>0.0</v>
      </c>
      <c r="DH17" s="77">
        <v>0.0</v>
      </c>
      <c r="DI17" s="77">
        <v>0.0</v>
      </c>
      <c r="DJ17" s="77">
        <v>0.0</v>
      </c>
      <c r="DK17" s="77">
        <v>0.0</v>
      </c>
      <c r="DL17" s="77">
        <v>0.0</v>
      </c>
      <c r="DM17" s="77">
        <v>0.0</v>
      </c>
      <c r="DN17" s="77">
        <v>0.0</v>
      </c>
      <c r="DO17" s="77">
        <v>0.0</v>
      </c>
      <c r="DP17" s="77">
        <v>0.0</v>
      </c>
      <c r="DQ17" s="77">
        <v>0.0</v>
      </c>
      <c r="DR17" s="77">
        <v>0.0</v>
      </c>
      <c r="DS17" s="77">
        <v>0.0</v>
      </c>
      <c r="DT17" s="77">
        <v>0.0</v>
      </c>
      <c r="DU17" s="77">
        <v>0.0</v>
      </c>
      <c r="DV17" s="77">
        <v>0.0</v>
      </c>
      <c r="DW17" s="77">
        <v>0.0</v>
      </c>
      <c r="DX17" s="77">
        <v>0.0</v>
      </c>
      <c r="DY17" s="77">
        <v>0.0</v>
      </c>
      <c r="DZ17" s="77">
        <v>0.0</v>
      </c>
      <c r="EA17" s="77">
        <v>0.0</v>
      </c>
      <c r="EB17" s="77">
        <v>0.0</v>
      </c>
      <c r="EC17" s="77">
        <v>0.0</v>
      </c>
      <c r="ED17" s="77">
        <v>0.0</v>
      </c>
      <c r="EE17" s="77">
        <v>0.0</v>
      </c>
      <c r="EF17" s="77">
        <v>0.0</v>
      </c>
      <c r="EG17" s="79">
        <f t="shared" si="58"/>
        <v>15</v>
      </c>
      <c r="EH17" s="22"/>
      <c r="EI17" s="77"/>
    </row>
    <row r="18" ht="18.0" customHeight="1">
      <c r="A18" s="135">
        <f t="shared" si="59"/>
        <v>15</v>
      </c>
      <c r="B18" s="126">
        <v>163.0</v>
      </c>
      <c r="C18" s="127" t="s">
        <v>286</v>
      </c>
      <c r="D18" s="127" t="s">
        <v>287</v>
      </c>
      <c r="E18" s="128" t="s">
        <v>155</v>
      </c>
      <c r="F18" s="128" t="s">
        <v>20</v>
      </c>
      <c r="G18" s="126">
        <v>0.0</v>
      </c>
      <c r="H18" s="126">
        <v>0.0</v>
      </c>
      <c r="I18" s="126">
        <v>0.0</v>
      </c>
      <c r="J18" s="126">
        <v>29.0</v>
      </c>
      <c r="K18" s="126">
        <v>0.0</v>
      </c>
      <c r="L18" s="126">
        <v>0.0</v>
      </c>
      <c r="M18" s="126">
        <v>0.0</v>
      </c>
      <c r="N18" s="126">
        <v>0.0</v>
      </c>
      <c r="O18" s="129">
        <f t="shared" si="60"/>
        <v>0</v>
      </c>
      <c r="P18" s="129">
        <f t="shared" si="61"/>
        <v>0</v>
      </c>
      <c r="Q18" s="130">
        <f t="shared" si="62"/>
        <v>29</v>
      </c>
      <c r="R18" s="153" t="str">
        <f t="shared" si="63"/>
        <v> </v>
      </c>
      <c r="S18" s="72">
        <f t="shared" si="64"/>
        <v>1</v>
      </c>
      <c r="T18" s="73">
        <f t="shared" si="65"/>
        <v>1</v>
      </c>
      <c r="U18" s="132">
        <f t="shared" si="66"/>
        <v>29</v>
      </c>
      <c r="V18" s="133">
        <f t="shared" si="67"/>
        <v>15</v>
      </c>
      <c r="W18" s="132">
        <f t="shared" si="68"/>
        <v>29</v>
      </c>
      <c r="X18" s="133">
        <f t="shared" si="69"/>
        <v>15</v>
      </c>
      <c r="Y18" s="132">
        <f t="shared" si="70"/>
        <v>29</v>
      </c>
      <c r="Z18" s="134">
        <f t="shared" si="71"/>
        <v>15</v>
      </c>
      <c r="AA18" s="77">
        <f t="shared" si="14"/>
        <v>0</v>
      </c>
      <c r="AB18" s="77">
        <f t="shared" si="15"/>
        <v>0</v>
      </c>
      <c r="AC18" s="77">
        <f t="shared" si="16"/>
        <v>0</v>
      </c>
      <c r="AD18" s="77">
        <f t="shared" si="17"/>
        <v>0</v>
      </c>
      <c r="AE18" s="77">
        <f t="shared" si="18"/>
        <v>0</v>
      </c>
      <c r="AF18" s="77">
        <f t="shared" si="19"/>
        <v>0</v>
      </c>
      <c r="AG18" s="77">
        <f t="shared" si="20"/>
        <v>0</v>
      </c>
      <c r="AH18" s="77">
        <f t="shared" si="21"/>
        <v>0</v>
      </c>
      <c r="AI18" s="77">
        <f t="shared" si="22"/>
        <v>0</v>
      </c>
      <c r="AJ18" s="77">
        <f t="shared" si="23"/>
        <v>0</v>
      </c>
      <c r="AK18" s="77">
        <f t="shared" si="24"/>
        <v>0</v>
      </c>
      <c r="AL18" s="77">
        <f t="shared" si="25"/>
        <v>1</v>
      </c>
      <c r="AM18" s="77">
        <f t="shared" si="26"/>
        <v>0</v>
      </c>
      <c r="AN18" s="77">
        <f t="shared" si="27"/>
        <v>0</v>
      </c>
      <c r="AO18" s="77">
        <f t="shared" si="28"/>
        <v>0</v>
      </c>
      <c r="AP18" s="77">
        <f t="shared" si="29"/>
        <v>0</v>
      </c>
      <c r="AQ18" s="77">
        <f t="shared" si="30"/>
        <v>0</v>
      </c>
      <c r="AR18" s="77">
        <f t="shared" si="31"/>
        <v>0</v>
      </c>
      <c r="AS18" s="77">
        <f t="shared" si="32"/>
        <v>0</v>
      </c>
      <c r="AT18" s="77">
        <f t="shared" si="33"/>
        <v>0</v>
      </c>
      <c r="AU18" s="77">
        <f t="shared" si="34"/>
        <v>0</v>
      </c>
      <c r="AV18" s="77">
        <f t="shared" si="35"/>
        <v>0</v>
      </c>
      <c r="AW18" s="77">
        <f t="shared" si="36"/>
        <v>0</v>
      </c>
      <c r="AX18" s="77">
        <f t="shared" si="37"/>
        <v>0</v>
      </c>
      <c r="AY18" s="77">
        <f t="shared" si="38"/>
        <v>0</v>
      </c>
      <c r="AZ18" s="77">
        <f t="shared" si="39"/>
        <v>0</v>
      </c>
      <c r="BA18" s="77">
        <f t="shared" si="40"/>
        <v>0</v>
      </c>
      <c r="BB18" s="77">
        <f t="shared" si="41"/>
        <v>0</v>
      </c>
      <c r="BC18" s="77">
        <f t="shared" si="42"/>
        <v>0</v>
      </c>
      <c r="BD18" s="77">
        <f t="shared" si="43"/>
        <v>0</v>
      </c>
      <c r="BE18" s="77">
        <f t="shared" si="44"/>
        <v>0</v>
      </c>
      <c r="BF18" s="77">
        <f t="shared" si="45"/>
        <v>0</v>
      </c>
      <c r="BG18" s="77">
        <f t="shared" si="46"/>
        <v>0</v>
      </c>
      <c r="BH18" s="77">
        <f t="shared" si="47"/>
        <v>0</v>
      </c>
      <c r="BI18" s="77">
        <f t="shared" si="48"/>
        <v>0</v>
      </c>
      <c r="BJ18" s="77">
        <f t="shared" si="49"/>
        <v>0</v>
      </c>
      <c r="BK18" s="77">
        <f t="shared" si="50"/>
        <v>0</v>
      </c>
      <c r="BL18" s="77">
        <f t="shared" si="51"/>
        <v>0</v>
      </c>
      <c r="BM18" s="77">
        <f t="shared" si="52"/>
        <v>0</v>
      </c>
      <c r="BN18" s="77">
        <f t="shared" si="53"/>
        <v>0</v>
      </c>
      <c r="BO18" s="78">
        <f t="shared" si="54"/>
        <v>0</v>
      </c>
      <c r="BP18" s="77"/>
      <c r="BQ18" s="77" t="str">
        <f t="shared" si="55"/>
        <v/>
      </c>
      <c r="BR18" s="77" t="str">
        <f t="shared" si="56"/>
        <v/>
      </c>
      <c r="BS18" s="79">
        <f t="shared" si="57"/>
        <v>16</v>
      </c>
      <c r="BT18" s="77">
        <v>162.0</v>
      </c>
      <c r="BU18" s="77" t="s">
        <v>288</v>
      </c>
      <c r="BV18" s="77" t="s">
        <v>221</v>
      </c>
      <c r="BW18" s="77" t="s">
        <v>155</v>
      </c>
      <c r="BX18" s="77" t="s">
        <v>20</v>
      </c>
      <c r="BY18" s="77">
        <v>0.0</v>
      </c>
      <c r="BZ18" s="77">
        <v>0.0</v>
      </c>
      <c r="CA18" s="77">
        <v>0.0</v>
      </c>
      <c r="CB18" s="77">
        <v>28.0</v>
      </c>
      <c r="CC18" s="77">
        <v>0.0</v>
      </c>
      <c r="CD18" s="77">
        <v>0.0</v>
      </c>
      <c r="CE18" s="77">
        <v>0.0</v>
      </c>
      <c r="CF18" s="77">
        <v>0.0</v>
      </c>
      <c r="CG18" s="77">
        <v>0.0</v>
      </c>
      <c r="CH18" s="77">
        <v>0.0</v>
      </c>
      <c r="CI18" s="77">
        <v>28.0</v>
      </c>
      <c r="CJ18" s="77" t="s">
        <v>145</v>
      </c>
      <c r="CK18" s="77">
        <v>1.0</v>
      </c>
      <c r="CL18" s="77">
        <v>1.0</v>
      </c>
      <c r="CM18" s="77">
        <v>28.0</v>
      </c>
      <c r="CN18" s="77">
        <v>16.0</v>
      </c>
      <c r="CO18" s="77">
        <v>28.0</v>
      </c>
      <c r="CP18" s="77">
        <v>16.0</v>
      </c>
      <c r="CQ18" s="77">
        <v>28.0</v>
      </c>
      <c r="CR18" s="77">
        <v>16.0</v>
      </c>
      <c r="CS18" s="77">
        <v>0.0</v>
      </c>
      <c r="CT18" s="77">
        <v>0.0</v>
      </c>
      <c r="CU18" s="77">
        <v>0.0</v>
      </c>
      <c r="CV18" s="77">
        <v>0.0</v>
      </c>
      <c r="CW18" s="77">
        <v>0.0</v>
      </c>
      <c r="CX18" s="77">
        <v>0.0</v>
      </c>
      <c r="CY18" s="77">
        <v>0.0</v>
      </c>
      <c r="CZ18" s="77">
        <v>0.0</v>
      </c>
      <c r="DA18" s="77">
        <v>0.0</v>
      </c>
      <c r="DB18" s="77">
        <v>0.0</v>
      </c>
      <c r="DC18" s="77">
        <v>0.0</v>
      </c>
      <c r="DD18" s="77">
        <v>0.0</v>
      </c>
      <c r="DE18" s="77">
        <v>1.0</v>
      </c>
      <c r="DF18" s="77">
        <v>0.0</v>
      </c>
      <c r="DG18" s="77">
        <v>0.0</v>
      </c>
      <c r="DH18" s="77">
        <v>0.0</v>
      </c>
      <c r="DI18" s="77">
        <v>0.0</v>
      </c>
      <c r="DJ18" s="77">
        <v>0.0</v>
      </c>
      <c r="DK18" s="77">
        <v>0.0</v>
      </c>
      <c r="DL18" s="77">
        <v>0.0</v>
      </c>
      <c r="DM18" s="77">
        <v>0.0</v>
      </c>
      <c r="DN18" s="77">
        <v>0.0</v>
      </c>
      <c r="DO18" s="77">
        <v>0.0</v>
      </c>
      <c r="DP18" s="77">
        <v>0.0</v>
      </c>
      <c r="DQ18" s="77">
        <v>0.0</v>
      </c>
      <c r="DR18" s="77">
        <v>0.0</v>
      </c>
      <c r="DS18" s="77">
        <v>0.0</v>
      </c>
      <c r="DT18" s="77">
        <v>0.0</v>
      </c>
      <c r="DU18" s="77">
        <v>0.0</v>
      </c>
      <c r="DV18" s="77">
        <v>0.0</v>
      </c>
      <c r="DW18" s="77">
        <v>0.0</v>
      </c>
      <c r="DX18" s="77">
        <v>0.0</v>
      </c>
      <c r="DY18" s="77">
        <v>0.0</v>
      </c>
      <c r="DZ18" s="77">
        <v>0.0</v>
      </c>
      <c r="EA18" s="77">
        <v>0.0</v>
      </c>
      <c r="EB18" s="77">
        <v>0.0</v>
      </c>
      <c r="EC18" s="77">
        <v>0.0</v>
      </c>
      <c r="ED18" s="77">
        <v>0.0</v>
      </c>
      <c r="EE18" s="77">
        <v>0.0</v>
      </c>
      <c r="EF18" s="77">
        <v>0.0</v>
      </c>
      <c r="EG18" s="79">
        <f t="shared" si="58"/>
        <v>16</v>
      </c>
      <c r="EH18" s="22"/>
      <c r="EI18" s="77"/>
    </row>
    <row r="19" ht="18.0" customHeight="1">
      <c r="A19" s="135">
        <f t="shared" si="59"/>
        <v>16</v>
      </c>
      <c r="B19" s="126">
        <v>162.0</v>
      </c>
      <c r="C19" s="127" t="s">
        <v>288</v>
      </c>
      <c r="D19" s="127" t="s">
        <v>221</v>
      </c>
      <c r="E19" s="128" t="s">
        <v>155</v>
      </c>
      <c r="F19" s="128" t="s">
        <v>20</v>
      </c>
      <c r="G19" s="126">
        <v>0.0</v>
      </c>
      <c r="H19" s="126">
        <v>0.0</v>
      </c>
      <c r="I19" s="126">
        <v>0.0</v>
      </c>
      <c r="J19" s="126">
        <v>28.0</v>
      </c>
      <c r="K19" s="126">
        <v>0.0</v>
      </c>
      <c r="L19" s="126">
        <v>0.0</v>
      </c>
      <c r="M19" s="126">
        <v>0.0</v>
      </c>
      <c r="N19" s="126">
        <v>0.0</v>
      </c>
      <c r="O19" s="129">
        <f t="shared" si="60"/>
        <v>0</v>
      </c>
      <c r="P19" s="129">
        <f t="shared" si="61"/>
        <v>0</v>
      </c>
      <c r="Q19" s="130">
        <f t="shared" si="62"/>
        <v>28</v>
      </c>
      <c r="R19" s="153" t="str">
        <f t="shared" si="63"/>
        <v> </v>
      </c>
      <c r="S19" s="72">
        <f t="shared" si="64"/>
        <v>1</v>
      </c>
      <c r="T19" s="73">
        <f t="shared" si="65"/>
        <v>1</v>
      </c>
      <c r="U19" s="132">
        <f t="shared" si="66"/>
        <v>28</v>
      </c>
      <c r="V19" s="133">
        <f t="shared" si="67"/>
        <v>16</v>
      </c>
      <c r="W19" s="132">
        <f t="shared" si="68"/>
        <v>28</v>
      </c>
      <c r="X19" s="133">
        <f t="shared" si="69"/>
        <v>16</v>
      </c>
      <c r="Y19" s="132">
        <f t="shared" si="70"/>
        <v>28</v>
      </c>
      <c r="Z19" s="134">
        <f t="shared" si="71"/>
        <v>16</v>
      </c>
      <c r="AA19" s="77">
        <f t="shared" si="14"/>
        <v>0</v>
      </c>
      <c r="AB19" s="77">
        <f t="shared" si="15"/>
        <v>0</v>
      </c>
      <c r="AC19" s="77">
        <f t="shared" si="16"/>
        <v>0</v>
      </c>
      <c r="AD19" s="77">
        <f t="shared" si="17"/>
        <v>0</v>
      </c>
      <c r="AE19" s="77">
        <f t="shared" si="18"/>
        <v>0</v>
      </c>
      <c r="AF19" s="77">
        <f t="shared" si="19"/>
        <v>0</v>
      </c>
      <c r="AG19" s="77">
        <f t="shared" si="20"/>
        <v>0</v>
      </c>
      <c r="AH19" s="77">
        <f t="shared" si="21"/>
        <v>0</v>
      </c>
      <c r="AI19" s="77">
        <f t="shared" si="22"/>
        <v>0</v>
      </c>
      <c r="AJ19" s="77">
        <f t="shared" si="23"/>
        <v>0</v>
      </c>
      <c r="AK19" s="77">
        <f t="shared" si="24"/>
        <v>0</v>
      </c>
      <c r="AL19" s="77">
        <f t="shared" si="25"/>
        <v>0</v>
      </c>
      <c r="AM19" s="77">
        <f t="shared" si="26"/>
        <v>1</v>
      </c>
      <c r="AN19" s="77">
        <f t="shared" si="27"/>
        <v>0</v>
      </c>
      <c r="AO19" s="77">
        <f t="shared" si="28"/>
        <v>0</v>
      </c>
      <c r="AP19" s="77">
        <f t="shared" si="29"/>
        <v>0</v>
      </c>
      <c r="AQ19" s="77">
        <f t="shared" si="30"/>
        <v>0</v>
      </c>
      <c r="AR19" s="77">
        <f t="shared" si="31"/>
        <v>0</v>
      </c>
      <c r="AS19" s="77">
        <f t="shared" si="32"/>
        <v>0</v>
      </c>
      <c r="AT19" s="77">
        <f t="shared" si="33"/>
        <v>0</v>
      </c>
      <c r="AU19" s="77">
        <f t="shared" si="34"/>
        <v>0</v>
      </c>
      <c r="AV19" s="77">
        <f t="shared" si="35"/>
        <v>0</v>
      </c>
      <c r="AW19" s="77">
        <f t="shared" si="36"/>
        <v>0</v>
      </c>
      <c r="AX19" s="77">
        <f t="shared" si="37"/>
        <v>0</v>
      </c>
      <c r="AY19" s="77">
        <f t="shared" si="38"/>
        <v>0</v>
      </c>
      <c r="AZ19" s="77">
        <f t="shared" si="39"/>
        <v>0</v>
      </c>
      <c r="BA19" s="77">
        <f t="shared" si="40"/>
        <v>0</v>
      </c>
      <c r="BB19" s="77">
        <f t="shared" si="41"/>
        <v>0</v>
      </c>
      <c r="BC19" s="77">
        <f t="shared" si="42"/>
        <v>0</v>
      </c>
      <c r="BD19" s="77">
        <f t="shared" si="43"/>
        <v>0</v>
      </c>
      <c r="BE19" s="77">
        <f t="shared" si="44"/>
        <v>0</v>
      </c>
      <c r="BF19" s="77">
        <f t="shared" si="45"/>
        <v>0</v>
      </c>
      <c r="BG19" s="77">
        <f t="shared" si="46"/>
        <v>0</v>
      </c>
      <c r="BH19" s="77">
        <f t="shared" si="47"/>
        <v>0</v>
      </c>
      <c r="BI19" s="77">
        <f t="shared" si="48"/>
        <v>0</v>
      </c>
      <c r="BJ19" s="77">
        <f t="shared" si="49"/>
        <v>0</v>
      </c>
      <c r="BK19" s="77">
        <f t="shared" si="50"/>
        <v>0</v>
      </c>
      <c r="BL19" s="77">
        <f t="shared" si="51"/>
        <v>0</v>
      </c>
      <c r="BM19" s="77">
        <f t="shared" si="52"/>
        <v>0</v>
      </c>
      <c r="BN19" s="77">
        <f t="shared" si="53"/>
        <v>0</v>
      </c>
      <c r="BO19" s="78">
        <f t="shared" si="54"/>
        <v>0</v>
      </c>
      <c r="BP19" s="77"/>
      <c r="BQ19" s="77" t="str">
        <f t="shared" si="55"/>
        <v/>
      </c>
      <c r="BR19" s="77" t="str">
        <f t="shared" si="56"/>
        <v/>
      </c>
      <c r="BS19" s="79">
        <f t="shared" si="57"/>
        <v>17</v>
      </c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>
        <v>0.0</v>
      </c>
      <c r="CT19" s="77">
        <v>0.0</v>
      </c>
      <c r="CU19" s="77">
        <v>0.0</v>
      </c>
      <c r="CV19" s="77">
        <v>0.0</v>
      </c>
      <c r="CW19" s="77">
        <v>0.0</v>
      </c>
      <c r="CX19" s="77">
        <v>0.0</v>
      </c>
      <c r="CY19" s="77">
        <v>0.0</v>
      </c>
      <c r="CZ19" s="77">
        <v>0.0</v>
      </c>
      <c r="DA19" s="77">
        <v>0.0</v>
      </c>
      <c r="DB19" s="77">
        <v>0.0</v>
      </c>
      <c r="DC19" s="77">
        <v>0.0</v>
      </c>
      <c r="DD19" s="77">
        <v>0.0</v>
      </c>
      <c r="DE19" s="77">
        <v>0.0</v>
      </c>
      <c r="DF19" s="77">
        <v>0.0</v>
      </c>
      <c r="DG19" s="77">
        <v>0.0</v>
      </c>
      <c r="DH19" s="77">
        <v>0.0</v>
      </c>
      <c r="DI19" s="77">
        <v>0.0</v>
      </c>
      <c r="DJ19" s="77">
        <v>0.0</v>
      </c>
      <c r="DK19" s="77">
        <v>0.0</v>
      </c>
      <c r="DL19" s="77">
        <v>0.0</v>
      </c>
      <c r="DM19" s="77">
        <v>0.0</v>
      </c>
      <c r="DN19" s="77">
        <v>0.0</v>
      </c>
      <c r="DO19" s="77">
        <v>0.0</v>
      </c>
      <c r="DP19" s="77">
        <v>0.0</v>
      </c>
      <c r="DQ19" s="77">
        <v>0.0</v>
      </c>
      <c r="DR19" s="77">
        <v>0.0</v>
      </c>
      <c r="DS19" s="77">
        <v>0.0</v>
      </c>
      <c r="DT19" s="77">
        <v>0.0</v>
      </c>
      <c r="DU19" s="77">
        <v>0.0</v>
      </c>
      <c r="DV19" s="77">
        <v>0.0</v>
      </c>
      <c r="DW19" s="77">
        <v>0.0</v>
      </c>
      <c r="DX19" s="77">
        <v>0.0</v>
      </c>
      <c r="DY19" s="77">
        <v>0.0</v>
      </c>
      <c r="DZ19" s="77">
        <v>0.0</v>
      </c>
      <c r="EA19" s="77">
        <v>0.0</v>
      </c>
      <c r="EB19" s="77">
        <v>0.0</v>
      </c>
      <c r="EC19" s="77">
        <v>0.0</v>
      </c>
      <c r="ED19" s="77">
        <v>0.0</v>
      </c>
      <c r="EE19" s="77">
        <v>0.0</v>
      </c>
      <c r="EF19" s="77">
        <v>0.0</v>
      </c>
      <c r="EG19" s="79">
        <f t="shared" si="58"/>
        <v>17</v>
      </c>
      <c r="EH19" s="22"/>
      <c r="EI19" s="77"/>
    </row>
    <row r="20">
      <c r="A20" s="81"/>
      <c r="B20" s="82"/>
      <c r="C20" s="81"/>
      <c r="D20" s="81"/>
      <c r="E20" s="83"/>
      <c r="F20" s="83"/>
      <c r="G20" s="82"/>
      <c r="H20" s="82"/>
      <c r="I20" s="82"/>
      <c r="J20" s="82"/>
      <c r="K20" s="82"/>
      <c r="L20" s="82"/>
      <c r="M20" s="82"/>
      <c r="N20" s="82"/>
      <c r="O20" s="84"/>
      <c r="P20" s="84"/>
      <c r="Q20" s="85"/>
      <c r="R20" s="86"/>
      <c r="S20" s="87"/>
      <c r="T20" s="87"/>
      <c r="U20" s="88"/>
      <c r="V20" s="89"/>
      <c r="W20" s="88"/>
      <c r="X20" s="89"/>
      <c r="Y20" s="88"/>
      <c r="Z20" s="90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</row>
    <row r="21">
      <c r="A21" s="118" t="s">
        <v>53</v>
      </c>
      <c r="C21" s="119"/>
      <c r="D21" s="119"/>
      <c r="E21" s="23"/>
      <c r="F21" s="23"/>
      <c r="G21" s="120">
        <f t="shared" ref="G21:L21" si="72">IF(COUNTIF(G3:G19,"&gt;0")&gt;0,COUNTIF(G3:G19,"&gt;0")," ")</f>
        <v>10</v>
      </c>
      <c r="H21" s="120">
        <f t="shared" si="72"/>
        <v>10</v>
      </c>
      <c r="I21" s="120">
        <f t="shared" si="72"/>
        <v>11</v>
      </c>
      <c r="J21" s="120">
        <f t="shared" si="72"/>
        <v>13</v>
      </c>
      <c r="K21" s="120">
        <f t="shared" si="72"/>
        <v>14</v>
      </c>
      <c r="L21" s="120">
        <f t="shared" si="72"/>
        <v>12</v>
      </c>
      <c r="M21" s="120"/>
      <c r="N21" s="120">
        <f>IF(COUNTIF(N3:N19,"&gt;0")&gt;0,COUNTIF(N3:N19,"&gt;0")," ")</f>
        <v>11</v>
      </c>
      <c r="O21" s="23"/>
      <c r="P21" s="23"/>
      <c r="Q21" s="8"/>
      <c r="R21" s="121">
        <f>COUNTIF(R3:R19,"NC-pokal")</f>
        <v>11</v>
      </c>
      <c r="S21" s="120">
        <f>COUNTIF(G21:N21,"&gt;0")</f>
        <v>7</v>
      </c>
      <c r="T21" s="120"/>
      <c r="U21" s="23"/>
      <c r="V21" s="23"/>
      <c r="W21" s="23"/>
      <c r="X21" s="23"/>
      <c r="Y21" s="23"/>
      <c r="Z21" s="122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123">
        <f t="shared" ref="BQ21:BR21" si="73">COUNTIF(BQ3:BQ19,"x")</f>
        <v>11</v>
      </c>
      <c r="BR21" s="123">
        <f t="shared" si="73"/>
        <v>11</v>
      </c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</row>
  </sheetData>
  <conditionalFormatting sqref="G3:N21">
    <cfRule type="cellIs" dxfId="0" priority="1" operator="equal">
      <formula>"NOLL"</formula>
    </cfRule>
  </conditionalFormatting>
  <conditionalFormatting sqref="G3:N21">
    <cfRule type="cellIs" dxfId="1" priority="2" operator="equal">
      <formula>41</formula>
    </cfRule>
  </conditionalFormatting>
  <conditionalFormatting sqref="G3:N21">
    <cfRule type="cellIs" dxfId="2" priority="3" operator="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8" max="8" width="16.71"/>
  </cols>
  <sheetData>
    <row r="1">
      <c r="A1" s="156" t="s">
        <v>289</v>
      </c>
      <c r="B1" s="157"/>
      <c r="C1" s="157"/>
      <c r="D1" s="157"/>
      <c r="E1" s="157"/>
      <c r="F1" s="157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>
      <c r="A2" s="159" t="s">
        <v>290</v>
      </c>
      <c r="B2" s="157"/>
      <c r="C2" s="157"/>
      <c r="D2" s="157"/>
      <c r="E2" s="157"/>
      <c r="F2" s="157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>
      <c r="A3" s="160" t="s">
        <v>291</v>
      </c>
      <c r="B3" s="161"/>
      <c r="C3" s="161"/>
      <c r="D3" s="161"/>
      <c r="E3" s="161"/>
      <c r="F3" s="161"/>
    </row>
    <row r="4">
      <c r="A4" s="162" t="s">
        <v>292</v>
      </c>
      <c r="B4" s="161"/>
      <c r="C4" s="161"/>
      <c r="D4" s="161"/>
      <c r="E4" s="161"/>
      <c r="F4" s="161"/>
    </row>
    <row r="5">
      <c r="A5" s="163"/>
      <c r="B5" s="161"/>
      <c r="C5" s="161"/>
      <c r="D5" s="161"/>
      <c r="E5" s="161"/>
      <c r="F5" s="161"/>
    </row>
    <row r="6">
      <c r="A6" s="160" t="s">
        <v>293</v>
      </c>
      <c r="B6" s="161"/>
      <c r="C6" s="161"/>
      <c r="D6" s="161"/>
      <c r="E6" s="161"/>
      <c r="F6" s="161"/>
    </row>
    <row r="7">
      <c r="A7" s="162" t="s">
        <v>294</v>
      </c>
      <c r="B7" s="161"/>
      <c r="C7" s="161"/>
      <c r="D7" s="161"/>
      <c r="E7" s="161"/>
      <c r="F7" s="161"/>
    </row>
    <row r="8">
      <c r="A8" s="164" t="s">
        <v>295</v>
      </c>
      <c r="B8" s="161"/>
      <c r="C8" s="161"/>
      <c r="D8" s="161"/>
      <c r="E8" s="161"/>
      <c r="F8" s="161"/>
    </row>
    <row r="9">
      <c r="A9" s="162" t="s">
        <v>296</v>
      </c>
      <c r="B9" s="161"/>
      <c r="C9" s="161"/>
      <c r="D9" s="161"/>
      <c r="E9" s="161"/>
      <c r="F9" s="161"/>
    </row>
    <row r="10">
      <c r="A10" s="163"/>
      <c r="B10" s="161"/>
      <c r="C10" s="161"/>
      <c r="D10" s="161"/>
      <c r="E10" s="161"/>
      <c r="F10" s="161"/>
    </row>
    <row r="11">
      <c r="A11" s="160" t="s">
        <v>297</v>
      </c>
      <c r="B11" s="161"/>
      <c r="C11" s="161"/>
      <c r="D11" s="161"/>
      <c r="E11" s="161"/>
      <c r="F11" s="161"/>
    </row>
    <row r="12">
      <c r="A12" s="164" t="s">
        <v>298</v>
      </c>
      <c r="B12" s="161"/>
      <c r="C12" s="161"/>
      <c r="D12" s="161"/>
      <c r="E12" s="161"/>
      <c r="F12" s="161"/>
    </row>
    <row r="13">
      <c r="A13" s="164" t="s">
        <v>299</v>
      </c>
      <c r="B13" s="161"/>
      <c r="C13" s="161"/>
      <c r="D13" s="161"/>
      <c r="E13" s="161"/>
      <c r="F13" s="161"/>
    </row>
    <row r="14">
      <c r="A14" s="165"/>
      <c r="B14" s="166" t="s">
        <v>300</v>
      </c>
      <c r="C14" s="166" t="s">
        <v>301</v>
      </c>
      <c r="D14" s="166" t="s">
        <v>302</v>
      </c>
      <c r="E14" s="166" t="s">
        <v>303</v>
      </c>
      <c r="F14" s="161"/>
    </row>
    <row r="15">
      <c r="A15" s="165"/>
      <c r="B15" s="165"/>
      <c r="C15" s="165"/>
      <c r="D15" s="165"/>
      <c r="E15" s="165"/>
      <c r="F15" s="161"/>
    </row>
    <row r="16">
      <c r="A16" s="166" t="s">
        <v>304</v>
      </c>
      <c r="B16" s="165"/>
      <c r="C16" s="165"/>
      <c r="D16" s="165"/>
      <c r="E16" s="166"/>
      <c r="F16" s="161"/>
    </row>
    <row r="17">
      <c r="A17" s="165" t="s">
        <v>305</v>
      </c>
      <c r="B17" s="167" t="s">
        <v>306</v>
      </c>
      <c r="C17" s="167" t="s">
        <v>307</v>
      </c>
      <c r="D17" s="167" t="s">
        <v>308</v>
      </c>
      <c r="E17" s="167" t="s">
        <v>309</v>
      </c>
      <c r="F17" s="161"/>
    </row>
    <row r="18">
      <c r="A18" s="165"/>
      <c r="B18" s="167"/>
      <c r="C18" s="167"/>
      <c r="D18" s="167"/>
      <c r="E18" s="167"/>
      <c r="F18" s="161"/>
    </row>
    <row r="19">
      <c r="A19" s="166" t="s">
        <v>310</v>
      </c>
      <c r="B19" s="165"/>
      <c r="C19" s="165"/>
      <c r="D19" s="165"/>
      <c r="E19" s="166"/>
      <c r="F19" s="161"/>
    </row>
    <row r="20">
      <c r="A20" s="165" t="s">
        <v>311</v>
      </c>
      <c r="B20" s="167" t="s">
        <v>306</v>
      </c>
      <c r="C20" s="167" t="s">
        <v>307</v>
      </c>
      <c r="D20" s="167" t="s">
        <v>308</v>
      </c>
      <c r="E20" s="167" t="s">
        <v>309</v>
      </c>
      <c r="F20" s="161"/>
    </row>
    <row r="21">
      <c r="A21" s="165" t="s">
        <v>305</v>
      </c>
      <c r="B21" s="167" t="s">
        <v>306</v>
      </c>
      <c r="C21" s="167" t="s">
        <v>307</v>
      </c>
      <c r="D21" s="167" t="s">
        <v>308</v>
      </c>
      <c r="E21" s="167" t="s">
        <v>309</v>
      </c>
      <c r="F21" s="161"/>
    </row>
    <row r="22">
      <c r="A22" s="168" t="s">
        <v>312</v>
      </c>
      <c r="B22" s="161"/>
      <c r="C22" s="161"/>
      <c r="D22" s="161"/>
      <c r="E22" s="161"/>
      <c r="F22" s="161"/>
    </row>
    <row r="23">
      <c r="A23" s="163"/>
      <c r="B23" s="161"/>
      <c r="C23" s="161"/>
      <c r="D23" s="161"/>
      <c r="E23" s="161"/>
      <c r="F23" s="161"/>
    </row>
    <row r="24">
      <c r="A24" s="160" t="s">
        <v>313</v>
      </c>
      <c r="B24" s="161"/>
      <c r="C24" s="161"/>
      <c r="D24" s="161"/>
      <c r="E24" s="161"/>
      <c r="F24" s="161"/>
    </row>
    <row r="25">
      <c r="A25" s="164" t="s">
        <v>314</v>
      </c>
      <c r="B25" s="161"/>
      <c r="C25" s="161"/>
      <c r="D25" s="161"/>
      <c r="E25" s="161"/>
      <c r="F25" s="161"/>
    </row>
    <row r="26">
      <c r="A26" s="162" t="s">
        <v>315</v>
      </c>
      <c r="B26" s="161"/>
      <c r="C26" s="161"/>
      <c r="D26" s="161"/>
      <c r="E26" s="161"/>
      <c r="F26" s="161"/>
    </row>
    <row r="27">
      <c r="A27" s="162" t="s">
        <v>316</v>
      </c>
      <c r="B27" s="161"/>
      <c r="C27" s="161"/>
      <c r="D27" s="161"/>
      <c r="E27" s="161"/>
      <c r="F27" s="161"/>
    </row>
    <row r="28">
      <c r="A28" s="162" t="s">
        <v>317</v>
      </c>
      <c r="B28" s="161"/>
      <c r="C28" s="161"/>
      <c r="D28" s="161"/>
      <c r="E28" s="161"/>
      <c r="F28" s="161"/>
    </row>
    <row r="29">
      <c r="A29" s="164" t="s">
        <v>318</v>
      </c>
      <c r="B29" s="161"/>
      <c r="C29" s="161"/>
      <c r="D29" s="161"/>
      <c r="E29" s="161"/>
      <c r="F29" s="161"/>
    </row>
    <row r="30">
      <c r="A30" s="162" t="s">
        <v>319</v>
      </c>
      <c r="B30" s="161"/>
      <c r="C30" s="161"/>
      <c r="D30" s="161"/>
      <c r="E30" s="161"/>
      <c r="F30" s="161"/>
    </row>
    <row r="31">
      <c r="A31" s="163"/>
      <c r="B31" s="161"/>
      <c r="C31" s="161"/>
      <c r="D31" s="161"/>
      <c r="E31" s="161"/>
      <c r="F31" s="161"/>
    </row>
    <row r="32">
      <c r="A32" s="160" t="s">
        <v>320</v>
      </c>
      <c r="B32" s="161"/>
      <c r="C32" s="161"/>
      <c r="D32" s="161"/>
      <c r="E32" s="161"/>
      <c r="F32" s="161"/>
    </row>
    <row r="33">
      <c r="A33" s="162" t="s">
        <v>321</v>
      </c>
      <c r="B33" s="161"/>
      <c r="C33" s="161"/>
      <c r="D33" s="161"/>
      <c r="E33" s="161"/>
      <c r="F33" s="161"/>
    </row>
    <row r="34">
      <c r="A34" s="162" t="s">
        <v>322</v>
      </c>
      <c r="B34" s="161"/>
      <c r="C34" s="161"/>
      <c r="D34" s="161"/>
      <c r="E34" s="161"/>
      <c r="F34" s="161"/>
    </row>
    <row r="35">
      <c r="A35" s="164" t="s">
        <v>323</v>
      </c>
      <c r="B35" s="161"/>
      <c r="C35" s="161"/>
      <c r="D35" s="161"/>
      <c r="E35" s="161"/>
      <c r="F35" s="161"/>
    </row>
    <row r="36">
      <c r="A36" s="162" t="s">
        <v>324</v>
      </c>
      <c r="B36" s="161"/>
      <c r="C36" s="161"/>
      <c r="D36" s="161"/>
      <c r="E36" s="161"/>
      <c r="F36" s="161"/>
    </row>
    <row r="37">
      <c r="A37" s="164" t="s">
        <v>325</v>
      </c>
      <c r="B37" s="161"/>
      <c r="C37" s="161"/>
      <c r="D37" s="161"/>
      <c r="E37" s="161"/>
      <c r="F37" s="161"/>
    </row>
    <row r="38">
      <c r="A38" s="163"/>
      <c r="B38" s="161"/>
      <c r="C38" s="161"/>
      <c r="D38" s="161"/>
      <c r="E38" s="161"/>
      <c r="F38" s="161"/>
    </row>
    <row r="39">
      <c r="A39" s="160" t="s">
        <v>326</v>
      </c>
      <c r="B39" s="161"/>
      <c r="C39" s="161"/>
      <c r="D39" s="161"/>
      <c r="E39" s="161"/>
      <c r="F39" s="161"/>
    </row>
    <row r="40">
      <c r="A40" s="162" t="s">
        <v>327</v>
      </c>
      <c r="B40" s="161"/>
      <c r="C40" s="161"/>
      <c r="D40" s="161"/>
      <c r="E40" s="161"/>
      <c r="F40" s="161"/>
    </row>
    <row r="41">
      <c r="A41" s="163"/>
      <c r="B41" s="161"/>
      <c r="C41" s="161"/>
      <c r="D41" s="161"/>
      <c r="E41" s="161"/>
      <c r="F41" s="161"/>
    </row>
    <row r="42">
      <c r="A42" s="160" t="s">
        <v>328</v>
      </c>
      <c r="B42" s="161"/>
      <c r="C42" s="161"/>
      <c r="D42" s="161"/>
      <c r="E42" s="161"/>
      <c r="F42" s="161"/>
    </row>
    <row r="43">
      <c r="A43" s="164" t="s">
        <v>329</v>
      </c>
      <c r="B43" s="161"/>
      <c r="C43" s="161"/>
      <c r="D43" s="161"/>
      <c r="E43" s="161"/>
      <c r="F43" s="161"/>
    </row>
    <row r="44">
      <c r="A44" s="164" t="s">
        <v>330</v>
      </c>
      <c r="E44" s="161"/>
      <c r="F44" s="161"/>
    </row>
    <row r="45">
      <c r="A45" s="69" t="s">
        <v>331</v>
      </c>
      <c r="E45" s="161"/>
      <c r="F45" s="161"/>
    </row>
    <row r="46">
      <c r="A46" s="69" t="s">
        <v>332</v>
      </c>
      <c r="C46" s="161"/>
      <c r="D46" s="161"/>
      <c r="E46" s="161"/>
      <c r="F46" s="161"/>
    </row>
    <row r="47">
      <c r="A47" s="162" t="s">
        <v>333</v>
      </c>
      <c r="B47" s="161"/>
      <c r="C47" s="161"/>
      <c r="D47" s="161"/>
      <c r="E47" s="161"/>
      <c r="F47" s="161"/>
    </row>
    <row r="48">
      <c r="A48" s="164" t="s">
        <v>334</v>
      </c>
      <c r="B48" s="161"/>
      <c r="C48" s="161"/>
      <c r="D48" s="161"/>
      <c r="E48" s="161"/>
      <c r="F48" s="161"/>
    </row>
    <row r="49">
      <c r="A49" s="164" t="s">
        <v>335</v>
      </c>
      <c r="B49" s="161"/>
      <c r="C49" s="161"/>
      <c r="D49" s="161"/>
      <c r="E49" s="161"/>
      <c r="F49" s="161"/>
    </row>
    <row r="50">
      <c r="A50" s="162" t="s">
        <v>336</v>
      </c>
      <c r="B50" s="161"/>
      <c r="C50" s="161"/>
      <c r="D50" s="161"/>
      <c r="E50" s="161"/>
      <c r="F50" s="161"/>
    </row>
    <row r="51">
      <c r="A51" s="169"/>
      <c r="B51" s="161"/>
      <c r="C51" s="161"/>
      <c r="D51" s="161"/>
      <c r="E51" s="161"/>
      <c r="F51" s="161"/>
    </row>
    <row r="52">
      <c r="A52" s="170" t="s">
        <v>337</v>
      </c>
      <c r="B52" s="147"/>
      <c r="C52" s="161"/>
      <c r="D52" s="161"/>
      <c r="E52" s="161"/>
      <c r="F52" s="161"/>
    </row>
    <row r="53">
      <c r="A53" s="170" t="s">
        <v>338</v>
      </c>
      <c r="B53" s="147"/>
      <c r="C53" s="161"/>
      <c r="D53" s="161"/>
    </row>
    <row r="54">
      <c r="A54" s="171" t="s">
        <v>339</v>
      </c>
      <c r="B54" s="147"/>
      <c r="C54" s="161"/>
      <c r="D54" s="161"/>
    </row>
    <row r="55">
      <c r="A55" s="147"/>
      <c r="B55" s="147"/>
    </row>
    <row r="56">
      <c r="A56" s="172" t="s">
        <v>340</v>
      </c>
      <c r="B56" s="173"/>
      <c r="C56" s="173"/>
      <c r="D56" s="173"/>
    </row>
    <row r="57">
      <c r="A57" s="172"/>
      <c r="B57" s="173"/>
      <c r="C57" s="173"/>
      <c r="D57" s="173"/>
    </row>
    <row r="61">
      <c r="A61" s="174" t="s">
        <v>341</v>
      </c>
      <c r="B61" s="17" t="s">
        <v>342</v>
      </c>
      <c r="C61" s="174" t="s">
        <v>341</v>
      </c>
      <c r="D61" s="17" t="s">
        <v>342</v>
      </c>
      <c r="E61" s="15"/>
      <c r="F61" s="175" t="s">
        <v>343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69">
        <v>1.0</v>
      </c>
      <c r="B62" s="176">
        <v>41.0</v>
      </c>
      <c r="C62" s="69">
        <v>21.0</v>
      </c>
      <c r="D62" s="176">
        <v>20.0</v>
      </c>
      <c r="F62" s="177" t="s">
        <v>344</v>
      </c>
    </row>
    <row r="63">
      <c r="A63" s="69">
        <v>2.0</v>
      </c>
      <c r="B63" s="176">
        <v>39.0</v>
      </c>
      <c r="C63" s="69">
        <v>22.0</v>
      </c>
      <c r="D63" s="176">
        <v>19.0</v>
      </c>
      <c r="F63" s="177" t="s">
        <v>345</v>
      </c>
    </row>
    <row r="64">
      <c r="A64" s="69">
        <v>3.0</v>
      </c>
      <c r="B64" s="176">
        <v>38.0</v>
      </c>
      <c r="C64" s="69">
        <v>23.0</v>
      </c>
      <c r="D64" s="176">
        <v>18.0</v>
      </c>
      <c r="F64" s="177" t="s">
        <v>346</v>
      </c>
    </row>
    <row r="65">
      <c r="A65" s="69">
        <v>4.0</v>
      </c>
      <c r="B65" s="176">
        <v>37.0</v>
      </c>
      <c r="C65" s="69">
        <v>24.0</v>
      </c>
      <c r="D65" s="176">
        <v>17.0</v>
      </c>
      <c r="F65" s="69" t="s">
        <v>347</v>
      </c>
    </row>
    <row r="66">
      <c r="A66" s="69">
        <v>5.0</v>
      </c>
      <c r="B66" s="176">
        <v>36.0</v>
      </c>
      <c r="C66" s="69">
        <v>25.0</v>
      </c>
      <c r="D66" s="176">
        <v>16.0</v>
      </c>
      <c r="F66" s="69" t="s">
        <v>348</v>
      </c>
    </row>
    <row r="67">
      <c r="A67" s="69">
        <v>6.0</v>
      </c>
      <c r="B67" s="176">
        <v>35.0</v>
      </c>
      <c r="C67" s="69">
        <v>26.0</v>
      </c>
      <c r="D67" s="176">
        <v>15.0</v>
      </c>
      <c r="F67" s="177" t="s">
        <v>349</v>
      </c>
    </row>
    <row r="68">
      <c r="A68" s="69">
        <v>7.0</v>
      </c>
      <c r="B68" s="176">
        <v>34.0</v>
      </c>
      <c r="C68" s="69">
        <v>27.0</v>
      </c>
      <c r="D68" s="176">
        <v>14.0</v>
      </c>
      <c r="F68" s="69" t="s">
        <v>350</v>
      </c>
    </row>
    <row r="69">
      <c r="A69" s="69">
        <v>8.0</v>
      </c>
      <c r="B69" s="176">
        <v>33.0</v>
      </c>
      <c r="C69" s="69">
        <v>28.0</v>
      </c>
      <c r="D69" s="176">
        <v>13.0</v>
      </c>
      <c r="F69" s="69" t="s">
        <v>351</v>
      </c>
    </row>
    <row r="70">
      <c r="A70" s="69">
        <v>9.0</v>
      </c>
      <c r="B70" s="176">
        <v>32.0</v>
      </c>
      <c r="C70" s="69">
        <v>29.0</v>
      </c>
      <c r="D70" s="176">
        <v>12.0</v>
      </c>
      <c r="F70" s="69" t="s">
        <v>352</v>
      </c>
    </row>
    <row r="71">
      <c r="A71" s="69">
        <v>10.0</v>
      </c>
      <c r="B71" s="176">
        <v>31.0</v>
      </c>
      <c r="C71" s="69">
        <v>30.0</v>
      </c>
      <c r="D71" s="176">
        <v>11.0</v>
      </c>
    </row>
    <row r="72">
      <c r="A72" s="69">
        <v>11.0</v>
      </c>
      <c r="B72" s="176">
        <v>30.0</v>
      </c>
      <c r="C72" s="69">
        <v>31.0</v>
      </c>
      <c r="D72" s="176">
        <v>10.0</v>
      </c>
      <c r="F72" s="178" t="s">
        <v>353</v>
      </c>
    </row>
    <row r="73">
      <c r="A73" s="69">
        <v>12.0</v>
      </c>
      <c r="B73" s="176">
        <v>29.0</v>
      </c>
      <c r="C73" s="69">
        <v>32.0</v>
      </c>
      <c r="D73" s="176">
        <v>9.0</v>
      </c>
      <c r="F73" s="69" t="s">
        <v>231</v>
      </c>
    </row>
    <row r="74">
      <c r="A74" s="69">
        <v>13.0</v>
      </c>
      <c r="B74" s="176">
        <v>28.0</v>
      </c>
      <c r="C74" s="69">
        <v>33.0</v>
      </c>
      <c r="D74" s="176">
        <v>8.0</v>
      </c>
      <c r="F74" s="69" t="s">
        <v>37</v>
      </c>
    </row>
    <row r="75">
      <c r="A75" s="69">
        <v>14.0</v>
      </c>
      <c r="B75" s="176">
        <v>27.0</v>
      </c>
      <c r="C75" s="69">
        <v>34.0</v>
      </c>
      <c r="D75" s="176">
        <v>7.0</v>
      </c>
      <c r="F75" s="69" t="s">
        <v>163</v>
      </c>
    </row>
    <row r="76">
      <c r="A76" s="69">
        <v>15.0</v>
      </c>
      <c r="B76" s="176">
        <v>26.0</v>
      </c>
      <c r="C76" s="69">
        <v>35.0</v>
      </c>
      <c r="D76" s="176">
        <v>6.0</v>
      </c>
      <c r="F76" s="69" t="s">
        <v>354</v>
      </c>
    </row>
    <row r="77">
      <c r="A77" s="69">
        <v>16.0</v>
      </c>
      <c r="B77" s="176">
        <v>25.0</v>
      </c>
      <c r="C77" s="69">
        <v>36.0</v>
      </c>
      <c r="D77" s="176">
        <v>5.0</v>
      </c>
      <c r="F77" s="69" t="s">
        <v>128</v>
      </c>
    </row>
    <row r="78">
      <c r="A78" s="69">
        <v>17.0</v>
      </c>
      <c r="B78" s="176">
        <v>24.0</v>
      </c>
      <c r="C78" s="69">
        <v>37.0</v>
      </c>
      <c r="D78" s="176">
        <v>4.0</v>
      </c>
      <c r="F78" s="69" t="s">
        <v>155</v>
      </c>
    </row>
    <row r="79">
      <c r="A79" s="69">
        <v>18.0</v>
      </c>
      <c r="B79" s="176">
        <v>23.0</v>
      </c>
      <c r="C79" s="69">
        <v>38.0</v>
      </c>
      <c r="D79" s="176">
        <v>3.0</v>
      </c>
      <c r="F79" s="69" t="s">
        <v>19</v>
      </c>
    </row>
    <row r="80">
      <c r="A80" s="69">
        <v>19.0</v>
      </c>
      <c r="B80" s="176">
        <v>22.0</v>
      </c>
      <c r="C80" s="69">
        <v>39.0</v>
      </c>
      <c r="D80" s="176">
        <v>2.0</v>
      </c>
      <c r="F80" s="69" t="s">
        <v>31</v>
      </c>
    </row>
    <row r="81">
      <c r="A81" s="69">
        <v>20.0</v>
      </c>
      <c r="B81" s="176">
        <v>21.0</v>
      </c>
      <c r="C81" s="69">
        <v>40.0</v>
      </c>
      <c r="D81" s="176">
        <v>1.0</v>
      </c>
      <c r="F81" s="69" t="s">
        <v>24</v>
      </c>
    </row>
    <row r="82">
      <c r="C82" s="69">
        <v>41.0</v>
      </c>
      <c r="D82" s="176">
        <v>0.0</v>
      </c>
      <c r="F82" s="69" t="s">
        <v>179</v>
      </c>
    </row>
    <row r="83">
      <c r="F83" s="69" t="s">
        <v>122</v>
      </c>
    </row>
  </sheetData>
  <hyperlinks>
    <hyperlink r:id="rId1" ref="A5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75"/>
  <cols>
    <col customWidth="1" min="1" max="1" width="27.86"/>
    <col customWidth="1" min="2" max="2" width="11.14"/>
    <col customWidth="1" min="3" max="3" width="18.86"/>
    <col customWidth="1" min="4" max="4" width="14.71"/>
    <col customWidth="1" min="5" max="5" width="10.43"/>
    <col customWidth="1" min="6" max="6" width="13.57"/>
    <col customWidth="1" min="7" max="7" width="9.71"/>
    <col customWidth="1" min="8" max="8" width="13.86"/>
    <col customWidth="1" min="9" max="9" width="15.43"/>
    <col customWidth="1" min="10" max="10" width="15.0"/>
    <col customWidth="1" min="11" max="11" width="15.57"/>
    <col customWidth="1" min="12" max="12" width="16.14"/>
    <col customWidth="1" min="13" max="13" width="15.0"/>
    <col customWidth="1" min="14" max="26" width="11.43"/>
  </cols>
  <sheetData>
    <row r="1" ht="12.0" customHeight="1"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18.75" customHeight="1">
      <c r="A2" s="180"/>
      <c r="B2" s="181"/>
      <c r="C2" s="181"/>
      <c r="D2" s="181"/>
      <c r="E2" s="181"/>
      <c r="F2" s="18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18.75" customHeight="1">
      <c r="A3" s="180"/>
      <c r="B3" s="181"/>
      <c r="C3" s="181"/>
      <c r="D3" s="181"/>
      <c r="E3" s="181"/>
      <c r="F3" s="182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18.75" customHeight="1">
      <c r="A4" s="180"/>
      <c r="B4" s="181"/>
      <c r="C4" s="181"/>
      <c r="D4" s="181"/>
      <c r="E4" s="181"/>
      <c r="F4" s="182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18.75" customHeight="1">
      <c r="A5" s="180"/>
      <c r="B5" s="181"/>
      <c r="C5" s="181"/>
      <c r="D5" s="181"/>
      <c r="E5" s="181"/>
      <c r="F5" s="182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8.75" customHeight="1">
      <c r="A6" s="180"/>
      <c r="B6" s="181"/>
      <c r="C6" s="181"/>
      <c r="D6" s="181"/>
      <c r="E6" s="181"/>
      <c r="F6" s="182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18.75" customHeight="1">
      <c r="A7" s="180"/>
      <c r="B7" s="181"/>
      <c r="C7" s="181"/>
      <c r="D7" s="181"/>
      <c r="E7" s="181"/>
      <c r="F7" s="18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18.75" customHeight="1">
      <c r="A8" s="180"/>
      <c r="B8" s="181"/>
      <c r="C8" s="181"/>
      <c r="D8" s="181"/>
      <c r="E8" s="181"/>
      <c r="F8" s="182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18.75" customHeight="1">
      <c r="A9" s="180"/>
      <c r="B9" s="181"/>
      <c r="C9" s="181"/>
      <c r="D9" s="181"/>
      <c r="E9" s="181"/>
      <c r="F9" s="18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8.75" customHeight="1">
      <c r="A10" s="180"/>
      <c r="B10" s="181"/>
      <c r="C10" s="181"/>
      <c r="D10" s="181"/>
      <c r="E10" s="181"/>
      <c r="F10" s="182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12.0" customHeight="1">
      <c r="A11" s="180"/>
      <c r="B11" s="181">
        <v>2017.0</v>
      </c>
      <c r="C11" s="181">
        <v>2018.0</v>
      </c>
      <c r="D11" s="181">
        <v>2019.0</v>
      </c>
      <c r="E11" s="181">
        <v>2020.0</v>
      </c>
      <c r="F11" s="182">
        <v>2021.0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12.0" customHeight="1">
      <c r="A12" s="183" t="s">
        <v>355</v>
      </c>
      <c r="B12" s="184">
        <f>108+6</f>
        <v>114</v>
      </c>
      <c r="C12" s="184">
        <v>126.0</v>
      </c>
      <c r="D12" s="184">
        <v>148.0</v>
      </c>
      <c r="E12" s="184">
        <v>139.0</v>
      </c>
      <c r="F12" s="184">
        <f>C39</f>
        <v>121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2.0" customHeight="1">
      <c r="A13" s="185" t="s">
        <v>356</v>
      </c>
      <c r="B13" s="184">
        <v>108.0</v>
      </c>
      <c r="C13" s="184">
        <v>112.0</v>
      </c>
      <c r="D13" s="184">
        <v>128.0</v>
      </c>
      <c r="E13" s="184">
        <v>136.0</v>
      </c>
      <c r="F13" s="184">
        <f>B39</f>
        <v>120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2.0" customHeight="1">
      <c r="A14" s="183" t="s">
        <v>357</v>
      </c>
      <c r="B14" s="186">
        <v>63.142857142857146</v>
      </c>
      <c r="C14" s="186">
        <v>71.0</v>
      </c>
      <c r="D14" s="186">
        <v>87.875</v>
      </c>
      <c r="E14" s="186">
        <v>87.85714285714286</v>
      </c>
      <c r="F14" s="186">
        <f>M39/7</f>
        <v>83.71428571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12.0" customHeight="1">
      <c r="A15" s="183" t="s">
        <v>358</v>
      </c>
      <c r="B15" s="184">
        <v>61.0</v>
      </c>
      <c r="C15" s="184">
        <v>72.0</v>
      </c>
      <c r="D15" s="184">
        <v>81.0</v>
      </c>
      <c r="E15" s="184">
        <v>84.0</v>
      </c>
      <c r="F15" s="184">
        <f>D39</f>
        <v>85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2.0" customHeight="1">
      <c r="A16" s="187"/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8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2.0" customHeight="1">
      <c r="A17" s="190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1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2.0" customHeight="1">
      <c r="A18" s="24"/>
      <c r="B18" s="193" t="s">
        <v>359</v>
      </c>
      <c r="C18" s="194" t="s">
        <v>360</v>
      </c>
      <c r="D18" s="194" t="s">
        <v>361</v>
      </c>
      <c r="E18" s="194" t="s">
        <v>362</v>
      </c>
      <c r="F18" s="194" t="s">
        <v>363</v>
      </c>
      <c r="G18" s="194" t="s">
        <v>364</v>
      </c>
      <c r="H18" s="193" t="s">
        <v>365</v>
      </c>
      <c r="I18" s="189"/>
      <c r="J18" s="189"/>
      <c r="K18" s="189"/>
      <c r="L18" s="189"/>
      <c r="M18" s="188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 ht="12.0" customHeight="1">
      <c r="A19" s="196" t="s">
        <v>366</v>
      </c>
      <c r="B19" s="197">
        <f>B32</f>
        <v>26</v>
      </c>
      <c r="C19" s="197">
        <f>B35</f>
        <v>23</v>
      </c>
      <c r="D19" s="197">
        <f>B33</f>
        <v>17</v>
      </c>
      <c r="E19" s="197">
        <f>B37</f>
        <v>16</v>
      </c>
      <c r="F19" s="197">
        <f>B31</f>
        <v>15</v>
      </c>
      <c r="G19" s="198">
        <f>B34</f>
        <v>12</v>
      </c>
      <c r="H19" s="197">
        <f>B36</f>
        <v>11</v>
      </c>
      <c r="I19" s="197"/>
      <c r="J19" s="197"/>
      <c r="K19" s="197"/>
      <c r="L19" s="197"/>
      <c r="M19" s="199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ht="12.0" customHeight="1">
      <c r="A20" s="178"/>
      <c r="B20" s="189"/>
      <c r="C20" s="189"/>
      <c r="D20" s="189"/>
      <c r="E20" s="189"/>
      <c r="F20" s="188"/>
      <c r="H20" s="189"/>
      <c r="I20" s="189"/>
      <c r="J20" s="189"/>
      <c r="K20" s="189"/>
      <c r="L20" s="189"/>
      <c r="M20" s="188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2.0" customHeight="1">
      <c r="A21" s="201"/>
      <c r="B21" s="202"/>
      <c r="C21" s="202"/>
      <c r="D21" s="202"/>
      <c r="E21" s="202"/>
      <c r="F21" s="203"/>
      <c r="G21" s="204"/>
      <c r="H21" s="202"/>
      <c r="I21" s="202"/>
      <c r="J21" s="202"/>
      <c r="K21" s="202"/>
      <c r="L21" s="202"/>
      <c r="M21" s="20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2.0" customHeight="1">
      <c r="A22" s="144"/>
      <c r="B22" s="205" t="s">
        <v>24</v>
      </c>
      <c r="C22" s="206" t="s">
        <v>34</v>
      </c>
      <c r="D22" s="206" t="s">
        <v>128</v>
      </c>
      <c r="E22" s="206" t="s">
        <v>19</v>
      </c>
      <c r="F22" s="206" t="s">
        <v>155</v>
      </c>
      <c r="G22" s="206" t="s">
        <v>31</v>
      </c>
      <c r="H22" s="205" t="s">
        <v>122</v>
      </c>
      <c r="I22" s="206" t="s">
        <v>163</v>
      </c>
      <c r="J22" s="206" t="s">
        <v>37</v>
      </c>
      <c r="K22" s="206" t="s">
        <v>179</v>
      </c>
      <c r="L22" s="206" t="s">
        <v>231</v>
      </c>
      <c r="M22" s="206" t="s">
        <v>367</v>
      </c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</row>
    <row r="23" ht="12.0" customHeight="1">
      <c r="A23" s="178" t="s">
        <v>368</v>
      </c>
      <c r="B23" s="189">
        <f>E53</f>
        <v>21</v>
      </c>
      <c r="C23" s="189">
        <f>K53</f>
        <v>21</v>
      </c>
      <c r="D23" s="189">
        <f>J53</f>
        <v>19</v>
      </c>
      <c r="E23" s="189">
        <f>H53</f>
        <v>15</v>
      </c>
      <c r="F23" s="189">
        <f t="shared" ref="F23:G23" si="1">F53</f>
        <v>11</v>
      </c>
      <c r="G23">
        <f t="shared" si="1"/>
        <v>10</v>
      </c>
      <c r="H23" s="189">
        <f>C53</f>
        <v>7</v>
      </c>
      <c r="I23" s="189">
        <f>I53</f>
        <v>6</v>
      </c>
      <c r="J23" s="189">
        <f>D84</f>
        <v>7</v>
      </c>
      <c r="K23" s="189">
        <f>L53</f>
        <v>3</v>
      </c>
      <c r="L23" s="189">
        <f>B53</f>
        <v>1</v>
      </c>
      <c r="M23" s="189">
        <f>M53</f>
        <v>1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2.0" customHeight="1">
      <c r="A24" s="178"/>
      <c r="B24" s="189"/>
      <c r="C24" s="189"/>
      <c r="D24" s="189"/>
      <c r="E24" s="189"/>
      <c r="F24" s="188"/>
      <c r="H24" s="189"/>
      <c r="I24" s="189"/>
      <c r="J24" s="189"/>
      <c r="K24" s="189"/>
      <c r="L24" s="189"/>
      <c r="M24" s="188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2.0" customHeight="1">
      <c r="A25" s="190"/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1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2.0" customHeight="1">
      <c r="A26" s="187"/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8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2.0" customHeight="1">
      <c r="A27" s="208" t="s">
        <v>369</v>
      </c>
      <c r="B27" s="209"/>
      <c r="C27" s="210"/>
      <c r="D27" s="179"/>
      <c r="E27" s="179"/>
      <c r="F27" s="179"/>
      <c r="G27" s="179"/>
      <c r="H27" s="179"/>
      <c r="I27" s="179"/>
      <c r="J27" s="179"/>
      <c r="K27" s="179"/>
      <c r="L27" s="179"/>
      <c r="M27" s="211"/>
      <c r="N27" s="212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2.0" customHeight="1">
      <c r="A28" s="213"/>
      <c r="B28" s="214" t="s">
        <v>370</v>
      </c>
      <c r="C28" s="214" t="s">
        <v>371</v>
      </c>
      <c r="D28" s="215" t="s">
        <v>372</v>
      </c>
      <c r="E28" s="216" t="s">
        <v>373</v>
      </c>
      <c r="F28" s="217" t="s">
        <v>373</v>
      </c>
      <c r="G28" s="217" t="s">
        <v>374</v>
      </c>
      <c r="H28" s="217" t="s">
        <v>375</v>
      </c>
      <c r="I28" s="217" t="s">
        <v>376</v>
      </c>
      <c r="J28" s="217" t="s">
        <v>377</v>
      </c>
      <c r="K28" s="217" t="s">
        <v>377</v>
      </c>
      <c r="L28" s="217" t="s">
        <v>378</v>
      </c>
      <c r="M28" s="218" t="s">
        <v>379</v>
      </c>
      <c r="N28" s="212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2.0" customHeight="1">
      <c r="A29" s="219"/>
      <c r="B29" s="219" t="s">
        <v>380</v>
      </c>
      <c r="C29" s="219" t="s">
        <v>381</v>
      </c>
      <c r="D29" s="220" t="s">
        <v>380</v>
      </c>
      <c r="E29" s="221" t="s">
        <v>382</v>
      </c>
      <c r="F29" s="222" t="s">
        <v>383</v>
      </c>
      <c r="G29" s="222" t="s">
        <v>384</v>
      </c>
      <c r="H29" s="223" t="s">
        <v>265</v>
      </c>
      <c r="I29" s="222" t="s">
        <v>385</v>
      </c>
      <c r="J29" s="222" t="s">
        <v>386</v>
      </c>
      <c r="K29" s="222" t="s">
        <v>387</v>
      </c>
      <c r="L29" s="223" t="s">
        <v>388</v>
      </c>
      <c r="M29" s="224" t="s">
        <v>389</v>
      </c>
      <c r="N29" s="212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2.0" customHeight="1">
      <c r="A30" s="173"/>
      <c r="B30" s="179"/>
      <c r="C30" s="179"/>
      <c r="D30" s="179"/>
      <c r="E30" s="225"/>
      <c r="F30" s="179"/>
      <c r="G30" s="179"/>
      <c r="H30" s="179"/>
      <c r="I30" s="179"/>
      <c r="J30" s="179"/>
      <c r="K30" s="179"/>
      <c r="L30" s="179"/>
      <c r="M30" s="226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2.0" customHeight="1">
      <c r="A31" s="187" t="s">
        <v>363</v>
      </c>
      <c r="B31" s="188">
        <f>COUNTA(Cadetti!$C$3:$C17)</f>
        <v>15</v>
      </c>
      <c r="C31" s="189">
        <f>COUNTA(Cadetti!$A$3:$A19)</f>
        <v>15</v>
      </c>
      <c r="D31" s="189">
        <f>COUNTIF(Cadetti!$N$3:$N$17,"NC-pokal")</f>
        <v>11</v>
      </c>
      <c r="E31" s="227">
        <f>Cadetti!F19</f>
        <v>6</v>
      </c>
      <c r="F31" s="189">
        <f>Cadetti!G19</f>
        <v>6</v>
      </c>
      <c r="G31" s="189">
        <f>Cadetti!H19</f>
        <v>9</v>
      </c>
      <c r="H31" s="189">
        <v>0.0</v>
      </c>
      <c r="I31" s="189">
        <f>Cadetti!I19</f>
        <v>8</v>
      </c>
      <c r="J31" s="189">
        <f>Cadetti!J19</f>
        <v>12</v>
      </c>
      <c r="K31" s="189">
        <f>Cadetti!K19</f>
        <v>12</v>
      </c>
      <c r="L31" s="189">
        <f>Cadetti!L19</f>
        <v>12</v>
      </c>
      <c r="M31" s="188">
        <f t="shared" ref="M31:M37" si="2">SUM(E31:L31)</f>
        <v>65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2.0" customHeight="1">
      <c r="A32" s="187" t="s">
        <v>359</v>
      </c>
      <c r="B32" s="188">
        <f>COUNTA(Micro!$B$3:$B29)</f>
        <v>26</v>
      </c>
      <c r="C32" s="189">
        <f>COUNTA(Micro!$B$3:$B31)</f>
        <v>26</v>
      </c>
      <c r="D32" s="189">
        <f>COUNTIF(Micro!$R$3:$R$29,"NC-pokal")</f>
        <v>18</v>
      </c>
      <c r="E32" s="227">
        <f>Micro!G31</f>
        <v>12</v>
      </c>
      <c r="F32" s="189">
        <f>Micro!H31</f>
        <v>12</v>
      </c>
      <c r="G32" s="189">
        <f>Micro!I31</f>
        <v>18</v>
      </c>
      <c r="H32" s="189">
        <v>0.0</v>
      </c>
      <c r="I32" s="189">
        <f>Micro!J31</f>
        <v>19</v>
      </c>
      <c r="J32" s="189">
        <f>Micro!K31</f>
        <v>21</v>
      </c>
      <c r="K32" s="189">
        <f>Micro!L31</f>
        <v>21</v>
      </c>
      <c r="L32" s="189">
        <f>Micro!N31</f>
        <v>22</v>
      </c>
      <c r="M32" s="188">
        <f t="shared" si="2"/>
        <v>125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2.0" customHeight="1">
      <c r="A33" s="187" t="s">
        <v>361</v>
      </c>
      <c r="B33" s="188">
        <f>COUNTA(Mini!$B$3:$B20)</f>
        <v>17</v>
      </c>
      <c r="C33" s="189">
        <f>COUNTA(Mini!$B$3:$B22)</f>
        <v>17</v>
      </c>
      <c r="D33" s="189">
        <f>COUNTIF(Mini!$R$3:$R$20,"NC-pokal")</f>
        <v>14</v>
      </c>
      <c r="E33" s="227">
        <f>Mini!G22</f>
        <v>11</v>
      </c>
      <c r="F33" s="189">
        <f>Mini!H22</f>
        <v>11</v>
      </c>
      <c r="G33" s="189">
        <f>Mini!I22</f>
        <v>12</v>
      </c>
      <c r="H33" s="189">
        <v>0.0</v>
      </c>
      <c r="I33" s="189">
        <f>Mini!J22</f>
        <v>16</v>
      </c>
      <c r="J33" s="189">
        <f>Mini!K22</f>
        <v>14</v>
      </c>
      <c r="K33" s="189">
        <f>Mini!L22</f>
        <v>14</v>
      </c>
      <c r="L33" s="189">
        <f>Mini!N22</f>
        <v>14</v>
      </c>
      <c r="M33" s="188">
        <f t="shared" si="2"/>
        <v>92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2.0" customHeight="1">
      <c r="A34" s="187" t="s">
        <v>364</v>
      </c>
      <c r="B34" s="188">
        <f>COUNTA('Junior 60'!$B$3:$B15)</f>
        <v>12</v>
      </c>
      <c r="C34" s="189">
        <f>COUNTA('Junior 60'!$B$3:$B17)</f>
        <v>12</v>
      </c>
      <c r="D34" s="189">
        <f>COUNTIF('Junior 60'!$R$3:$R$15,"NC-pokal")</f>
        <v>11</v>
      </c>
      <c r="E34" s="227">
        <f>'Junior 60'!G17</f>
        <v>8</v>
      </c>
      <c r="F34" s="189">
        <f>'Junior 60'!H17</f>
        <v>8</v>
      </c>
      <c r="G34" s="189">
        <f>'Junior 60'!I17</f>
        <v>8</v>
      </c>
      <c r="H34" s="189">
        <v>0.0</v>
      </c>
      <c r="I34" s="189">
        <f>'Junior 60'!J17</f>
        <v>8</v>
      </c>
      <c r="J34" s="189">
        <f>'Junior 60'!K17</f>
        <v>12</v>
      </c>
      <c r="K34" s="189">
        <f>'Junior 60'!L17</f>
        <v>12</v>
      </c>
      <c r="L34" s="189">
        <f>'Junior 60'!N17</f>
        <v>11</v>
      </c>
      <c r="M34" s="188">
        <f t="shared" si="2"/>
        <v>67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2.0" customHeight="1">
      <c r="A35" s="187" t="s">
        <v>360</v>
      </c>
      <c r="B35" s="188">
        <f>COUNTA('Junior 125'!$B$3:$B26)</f>
        <v>23</v>
      </c>
      <c r="C35" s="189">
        <f>COUNTA('Junior 125'!$B$3:$B30)</f>
        <v>24</v>
      </c>
      <c r="D35" s="189">
        <f>COUNTIF('Junior 125'!$R$3:$R$26,"NC-pokal")</f>
        <v>20</v>
      </c>
      <c r="E35" s="227">
        <v>18.0</v>
      </c>
      <c r="F35" s="189">
        <v>18.0</v>
      </c>
      <c r="G35" s="189">
        <f>'Junior 125'!I28</f>
        <v>14</v>
      </c>
      <c r="H35" s="189">
        <v>0.0</v>
      </c>
      <c r="I35" s="189">
        <f>'Junior 125'!J28</f>
        <v>21</v>
      </c>
      <c r="J35" s="189">
        <f>'Junior 125'!K28</f>
        <v>22</v>
      </c>
      <c r="K35" s="189">
        <f>'Junior 125'!L28</f>
        <v>22</v>
      </c>
      <c r="L35" s="189">
        <f>'Junior 125'!N28</f>
        <v>19</v>
      </c>
      <c r="M35" s="188">
        <f t="shared" si="2"/>
        <v>134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2.0" customHeight="1">
      <c r="A36" s="187" t="s">
        <v>365</v>
      </c>
      <c r="B36" s="188">
        <f>COUNTA('Senior 125'!$B$3:$B13)</f>
        <v>11</v>
      </c>
      <c r="C36" s="189">
        <f>COUNTA('Senior 125'!$B$3:$B18)</f>
        <v>11</v>
      </c>
      <c r="D36" s="189">
        <f>COUNTIF('Senior 125'!$R$3:$R$13,"NC-pokal")</f>
        <v>0</v>
      </c>
      <c r="E36" s="227">
        <v>0.0</v>
      </c>
      <c r="F36" s="189">
        <v>0.0</v>
      </c>
      <c r="G36" s="189">
        <v>6.0</v>
      </c>
      <c r="H36" s="189">
        <v>0.0</v>
      </c>
      <c r="I36" s="189">
        <v>5.0</v>
      </c>
      <c r="J36" s="189">
        <v>7.0</v>
      </c>
      <c r="K36" s="189">
        <v>4.0</v>
      </c>
      <c r="L36" s="189" t="str">
        <f>'Senior 125'!M15</f>
        <v>Inställd</v>
      </c>
      <c r="M36" s="188">
        <f t="shared" si="2"/>
        <v>22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2.0" customHeight="1">
      <c r="A37" s="187" t="s">
        <v>362</v>
      </c>
      <c r="B37" s="188">
        <f>COUNTA('KZ2'!$B$3:$B19)</f>
        <v>16</v>
      </c>
      <c r="C37" s="189">
        <f>COUNTA('KZ2'!$B$3:$B21)</f>
        <v>16</v>
      </c>
      <c r="D37" s="189">
        <f>COUNTIF('KZ2'!$R$3:$R$19,"NC-pokal")</f>
        <v>11</v>
      </c>
      <c r="E37" s="227">
        <f>'KZ2'!G21</f>
        <v>10</v>
      </c>
      <c r="F37" s="189">
        <f>'KZ2'!H21</f>
        <v>10</v>
      </c>
      <c r="G37" s="189">
        <f>'KZ2'!I21</f>
        <v>11</v>
      </c>
      <c r="H37" s="189">
        <v>0.0</v>
      </c>
      <c r="I37" s="189">
        <f>'KZ2'!J21</f>
        <v>13</v>
      </c>
      <c r="J37" s="189">
        <f>'KZ2'!K21</f>
        <v>14</v>
      </c>
      <c r="K37" s="189">
        <f>'KZ2'!L21</f>
        <v>12</v>
      </c>
      <c r="L37" s="189">
        <f>'KZ2'!N21</f>
        <v>11</v>
      </c>
      <c r="M37" s="188">
        <f t="shared" si="2"/>
        <v>81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2.0" customHeight="1">
      <c r="A38" s="187"/>
      <c r="B38" s="228"/>
      <c r="C38" s="229"/>
      <c r="D38" s="230"/>
      <c r="E38" s="225"/>
      <c r="F38" s="179"/>
      <c r="G38" s="179"/>
      <c r="H38" s="179"/>
      <c r="I38" s="179"/>
      <c r="J38" s="179"/>
      <c r="K38" s="179"/>
      <c r="L38" s="179"/>
      <c r="M38" s="231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2.0" customHeight="1">
      <c r="A39" s="187" t="s">
        <v>58</v>
      </c>
      <c r="B39" s="188">
        <f t="shared" ref="B39:L39" si="3">SUM(B31:B38)</f>
        <v>120</v>
      </c>
      <c r="C39" s="188">
        <f t="shared" si="3"/>
        <v>121</v>
      </c>
      <c r="D39" s="194">
        <f t="shared" si="3"/>
        <v>85</v>
      </c>
      <c r="E39" s="232">
        <f t="shared" si="3"/>
        <v>65</v>
      </c>
      <c r="F39" s="194">
        <f t="shared" si="3"/>
        <v>65</v>
      </c>
      <c r="G39" s="194">
        <f t="shared" si="3"/>
        <v>78</v>
      </c>
      <c r="H39" s="194">
        <f t="shared" si="3"/>
        <v>0</v>
      </c>
      <c r="I39" s="194">
        <f t="shared" si="3"/>
        <v>90</v>
      </c>
      <c r="J39" s="194">
        <f t="shared" si="3"/>
        <v>102</v>
      </c>
      <c r="K39" s="194">
        <f t="shared" si="3"/>
        <v>97</v>
      </c>
      <c r="L39" s="194">
        <f t="shared" si="3"/>
        <v>89</v>
      </c>
      <c r="M39" s="188">
        <f t="shared" ref="M39:M40" si="5">SUM(E39:L39)</f>
        <v>586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</row>
    <row r="40" ht="12.0" customHeight="1">
      <c r="A40" s="234" t="s">
        <v>390</v>
      </c>
      <c r="B40" s="189">
        <f t="shared" ref="B40:L40" si="4">B39-B70</f>
        <v>-16</v>
      </c>
      <c r="C40" s="189">
        <f t="shared" si="4"/>
        <v>-18</v>
      </c>
      <c r="D40" s="189">
        <f t="shared" si="4"/>
        <v>1</v>
      </c>
      <c r="E40" s="227">
        <f t="shared" si="4"/>
        <v>-12</v>
      </c>
      <c r="F40" s="189">
        <f t="shared" si="4"/>
        <v>-11</v>
      </c>
      <c r="G40" s="189">
        <f t="shared" si="4"/>
        <v>-24</v>
      </c>
      <c r="H40" s="189">
        <f t="shared" si="4"/>
        <v>0</v>
      </c>
      <c r="I40" s="189">
        <f t="shared" si="4"/>
        <v>-8</v>
      </c>
      <c r="J40" s="189">
        <f t="shared" si="4"/>
        <v>23</v>
      </c>
      <c r="K40" s="189">
        <f t="shared" si="4"/>
        <v>18</v>
      </c>
      <c r="L40" s="189">
        <f t="shared" si="4"/>
        <v>-15</v>
      </c>
      <c r="M40" s="189">
        <f t="shared" si="5"/>
        <v>-29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2.0" customHeight="1">
      <c r="A41" s="234" t="s">
        <v>391</v>
      </c>
      <c r="B41" s="229"/>
      <c r="C41" s="229"/>
      <c r="D41" s="229"/>
      <c r="E41" s="235"/>
      <c r="F41" s="236"/>
      <c r="G41" s="189">
        <f>G39-J70</f>
        <v>-1</v>
      </c>
      <c r="H41" s="189"/>
      <c r="I41" s="189">
        <f>I39-G70</f>
        <v>-12</v>
      </c>
      <c r="J41" s="189">
        <f>J39-I70</f>
        <v>4</v>
      </c>
      <c r="K41" s="189">
        <f>K39-I70</f>
        <v>-1</v>
      </c>
      <c r="L41" s="189"/>
      <c r="M41" s="229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2.0" customHeight="1">
      <c r="A42" s="173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2.0" customHeight="1">
      <c r="A43" s="237"/>
      <c r="B43" s="238" t="s">
        <v>231</v>
      </c>
      <c r="C43" s="238" t="s">
        <v>122</v>
      </c>
      <c r="D43" s="238" t="s">
        <v>37</v>
      </c>
      <c r="E43" s="238" t="s">
        <v>24</v>
      </c>
      <c r="F43" s="238" t="s">
        <v>155</v>
      </c>
      <c r="G43" s="238" t="s">
        <v>31</v>
      </c>
      <c r="H43" s="238" t="s">
        <v>19</v>
      </c>
      <c r="I43" s="239" t="s">
        <v>163</v>
      </c>
      <c r="J43" s="238" t="s">
        <v>128</v>
      </c>
      <c r="K43" s="238" t="s">
        <v>34</v>
      </c>
      <c r="L43" s="238" t="s">
        <v>179</v>
      </c>
      <c r="M43" s="240" t="s">
        <v>367</v>
      </c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ht="12.0" customHeight="1">
      <c r="A44" s="234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2.0" customHeight="1">
      <c r="A45" s="187" t="s">
        <v>363</v>
      </c>
      <c r="B45" s="189">
        <f>COUNTIF(Cadetti!$D$3:$D$17,B$43)</f>
        <v>0</v>
      </c>
      <c r="C45" s="189">
        <f>COUNTIF(Cadetti!$D$3:$D$17,C$43)</f>
        <v>0</v>
      </c>
      <c r="D45" s="189">
        <f>COUNTIF(Cadetti!$D$3:$D$17,D$43)</f>
        <v>1</v>
      </c>
      <c r="E45" s="189">
        <f>COUNTIF(Cadetti!$D$3:$D$17,E$43)</f>
        <v>6</v>
      </c>
      <c r="F45" s="189">
        <f>COUNTIF(Cadetti!$D$3:$D$17,F$43)</f>
        <v>0</v>
      </c>
      <c r="G45" s="189">
        <f>COUNTIF(Cadetti!$D$3:$D$17,G$43)</f>
        <v>3</v>
      </c>
      <c r="H45" s="189">
        <f>COUNTIF(Cadetti!$D$3:$D$17,H$43)</f>
        <v>1</v>
      </c>
      <c r="I45" s="189">
        <f>COUNTIF(Cadetti!$D$3:$D$17,I$43)</f>
        <v>0</v>
      </c>
      <c r="J45" s="189">
        <f>COUNTIF(Cadetti!$D$3:$D$17,J$43)</f>
        <v>0</v>
      </c>
      <c r="K45" s="189">
        <f>COUNTIF(Cadetti!$D$3:$D$17,K$43)</f>
        <v>4</v>
      </c>
      <c r="L45" s="189">
        <f>COUNTIF(Cadetti!$D$3:$D$17,L$43)</f>
        <v>0</v>
      </c>
      <c r="M45" s="189">
        <f t="shared" ref="M45:M51" si="6">C31-B31</f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2.0" customHeight="1">
      <c r="A46" s="187" t="s">
        <v>359</v>
      </c>
      <c r="B46" s="189">
        <f>COUNTIF(Micro!$E$3:$E29,B$43)</f>
        <v>0</v>
      </c>
      <c r="C46" s="189">
        <f>COUNTIF(Micro!$E$3:$E29,C$43)</f>
        <v>4</v>
      </c>
      <c r="D46" s="189">
        <f>COUNTIF(Micro!$E$3:$E29,D$43)</f>
        <v>0</v>
      </c>
      <c r="E46" s="189">
        <f>COUNTIF(Micro!$E$3:$E29,E$43)</f>
        <v>5</v>
      </c>
      <c r="F46" s="189">
        <f>COUNTIF(Micro!$E$3:$E29,F$43)</f>
        <v>1</v>
      </c>
      <c r="G46" s="189">
        <f>COUNTIF(Micro!$E$3:$E29,G$43)</f>
        <v>3</v>
      </c>
      <c r="H46" s="189">
        <f>COUNTIF(Micro!$E$3:$E29,H$43)</f>
        <v>3</v>
      </c>
      <c r="I46" s="189">
        <f>COUNTIF(Micro!$E$3:$E29,I$43)</f>
        <v>0</v>
      </c>
      <c r="J46" s="189">
        <f>COUNTIF(Micro!$E$3:$E29,J$43)</f>
        <v>2</v>
      </c>
      <c r="K46" s="189">
        <f>COUNTIF(Micro!$E$3:$E29,K$43)</f>
        <v>8</v>
      </c>
      <c r="L46" s="189">
        <f>COUNTIF(Micro!$E$3:$E29,L$43)</f>
        <v>0</v>
      </c>
      <c r="M46" s="189">
        <f t="shared" si="6"/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2.0" customHeight="1">
      <c r="A47" s="187" t="s">
        <v>361</v>
      </c>
      <c r="B47" s="189">
        <f>COUNTIF(Mini!$E$3:$E20,B$43)</f>
        <v>0</v>
      </c>
      <c r="C47" s="189">
        <f>COUNTIF(Mini!$E$3:$E20,C$43)</f>
        <v>1</v>
      </c>
      <c r="D47" s="189">
        <f>COUNTIF(Mini!$E$3:$E20,D$43)</f>
        <v>1</v>
      </c>
      <c r="E47" s="189">
        <f>COUNTIF(Mini!$E$3:$E20,E$43)</f>
        <v>3</v>
      </c>
      <c r="F47" s="189">
        <f>COUNTIF(Mini!$E$3:$E20,F$43)</f>
        <v>2</v>
      </c>
      <c r="G47" s="189">
        <f>COUNTIF(Mini!$E$3:$E20,G$43)</f>
        <v>1</v>
      </c>
      <c r="H47" s="189">
        <f>COUNTIF(Mini!$E$3:$E20,H$43)</f>
        <v>0</v>
      </c>
      <c r="I47" s="189">
        <f>COUNTIF(Mini!$E$3:$E20,I$43)</f>
        <v>4</v>
      </c>
      <c r="J47" s="189">
        <f>COUNTIF(Mini!$E$3:$E20,J$43)</f>
        <v>3</v>
      </c>
      <c r="K47" s="189">
        <f>COUNTIF(Mini!$E$3:$E20,K$43)</f>
        <v>1</v>
      </c>
      <c r="L47" s="189">
        <f>COUNTIF(Mini!$E$3:$E20,L$43)</f>
        <v>1</v>
      </c>
      <c r="M47" s="189">
        <f t="shared" si="6"/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2.0" customHeight="1">
      <c r="A48" s="187" t="s">
        <v>364</v>
      </c>
      <c r="B48" s="189">
        <f>COUNTIF('Junior 60'!$E$3:E15,B$43)</f>
        <v>0</v>
      </c>
      <c r="C48" s="189">
        <f>COUNTIF('Junior 60'!$E$3:F15,C$43)</f>
        <v>0</v>
      </c>
      <c r="D48" s="189">
        <f>COUNTIF('Junior 60'!$E$3:G15,D$43)</f>
        <v>0</v>
      </c>
      <c r="E48" s="189">
        <f>COUNTIF('Junior 60'!$E$3:H15,E$43)</f>
        <v>3</v>
      </c>
      <c r="F48" s="189">
        <f>COUNTIF('Junior 60'!$E$3:I15,F$43)</f>
        <v>0</v>
      </c>
      <c r="G48" s="189">
        <f>COUNTIF('Junior 60'!$E$3:J15,G$43)</f>
        <v>0</v>
      </c>
      <c r="H48" s="189">
        <f>COUNTIF('Junior 60'!$E$3:K15,H$43)</f>
        <v>3</v>
      </c>
      <c r="I48" s="189">
        <f>COUNTIF('Junior 60'!$E$3:L15,I$43)</f>
        <v>2</v>
      </c>
      <c r="J48" s="189">
        <f>COUNTIF('Junior 60'!$E$3:M15,J$43)</f>
        <v>1</v>
      </c>
      <c r="K48" s="189">
        <f>COUNTIF('Junior 60'!$E$3:N15,K$43)</f>
        <v>2</v>
      </c>
      <c r="L48" s="189">
        <f>COUNTIF('Junior 60'!$E$3:O15,L$43)</f>
        <v>1</v>
      </c>
      <c r="M48" s="189">
        <f t="shared" si="6"/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2.0" customHeight="1">
      <c r="A49" s="187" t="s">
        <v>360</v>
      </c>
      <c r="B49" s="189">
        <f>COUNTIF('Junior 125'!$E$3:E26,B$43)</f>
        <v>1</v>
      </c>
      <c r="C49" s="189">
        <f>COUNTIF('Junior 125'!$E$3:F26,C$43)</f>
        <v>1</v>
      </c>
      <c r="D49" s="189">
        <f>COUNTIF('Junior 125'!$E$3:G26,D$43)</f>
        <v>4</v>
      </c>
      <c r="E49" s="189">
        <f>COUNTIF('Junior 125'!$E$3:H26,E$43)</f>
        <v>4</v>
      </c>
      <c r="F49" s="189">
        <f>COUNTIF('Junior 125'!$E$3:I26,F$43)</f>
        <v>1</v>
      </c>
      <c r="G49" s="189">
        <f>COUNTIF('Junior 125'!$E$3:J26,G$43)</f>
        <v>0</v>
      </c>
      <c r="H49" s="189">
        <f>COUNTIF('Junior 125'!$E$3:K26,H$43)</f>
        <v>4</v>
      </c>
      <c r="I49" s="189">
        <f>COUNTIF('Junior 125'!$E$3:L26,I$43)</f>
        <v>0</v>
      </c>
      <c r="J49" s="189">
        <f>COUNTIF('Junior 125'!$E$3:M26,J$43)</f>
        <v>3</v>
      </c>
      <c r="K49" s="189">
        <f>COUNTIF('Junior 125'!$E$3:N26,K$43)</f>
        <v>4</v>
      </c>
      <c r="L49" s="189">
        <f>COUNTIF('Junior 125'!$E$3:O26,L$43)</f>
        <v>1</v>
      </c>
      <c r="M49" s="189">
        <f t="shared" si="6"/>
        <v>1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2.0" customHeight="1">
      <c r="A50" s="187" t="s">
        <v>365</v>
      </c>
      <c r="B50" s="189">
        <f>COUNTIF('Senior 125'!$E$3:E13,B$43)</f>
        <v>0</v>
      </c>
      <c r="C50" s="189">
        <f>COUNTIF('Senior 125'!$E$3:F13,C$43)</f>
        <v>1</v>
      </c>
      <c r="D50" s="189">
        <f>COUNTIF('Senior 125'!$E$3:G13,D$43)</f>
        <v>0</v>
      </c>
      <c r="E50" s="189">
        <f>COUNTIF('Senior 125'!$E$3:H13,E$43)</f>
        <v>0</v>
      </c>
      <c r="F50" s="189">
        <f>COUNTIF('Senior 125'!$E$3:I13,F$43)</f>
        <v>1</v>
      </c>
      <c r="G50" s="189">
        <f>COUNTIF('Senior 125'!$E$3:J13,G$43)</f>
        <v>0</v>
      </c>
      <c r="H50" s="189">
        <f>COUNTIF('Senior 125'!$E$3:K13,H$43)</f>
        <v>2</v>
      </c>
      <c r="I50" s="189">
        <f>COUNTIF('Senior 125'!$E$3:L13,I$43)</f>
        <v>0</v>
      </c>
      <c r="J50" s="189">
        <f>COUNTIF('Senior 125'!$E$3:M13,J$43)</f>
        <v>6</v>
      </c>
      <c r="K50" s="189">
        <f>COUNTIF('Senior 125'!$E$3:N13,K$43)</f>
        <v>1</v>
      </c>
      <c r="L50" s="189">
        <f>COUNTIF('Senior 125'!$E$3:O13,L$43)</f>
        <v>0</v>
      </c>
      <c r="M50" s="189">
        <f t="shared" si="6"/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2.0" customHeight="1">
      <c r="A51" s="187" t="s">
        <v>362</v>
      </c>
      <c r="B51" s="189">
        <f>COUNTIF('KZ2'!$E$3:E19,B$43)</f>
        <v>0</v>
      </c>
      <c r="C51" s="189">
        <f>COUNTIF('KZ2'!$E$3:F19,C$43)</f>
        <v>0</v>
      </c>
      <c r="D51" s="189">
        <f>COUNTIF('KZ2'!$E$3:G19,D$43)</f>
        <v>0</v>
      </c>
      <c r="E51" s="189">
        <f>COUNTIF('KZ2'!$E$3:H19,E$43)</f>
        <v>0</v>
      </c>
      <c r="F51" s="189">
        <f>COUNTIF('KZ2'!$E$3:I19,F$43)</f>
        <v>6</v>
      </c>
      <c r="G51" s="189">
        <f>COUNTIF('KZ2'!$E$3:J19,G$43)</f>
        <v>3</v>
      </c>
      <c r="H51" s="189">
        <f>COUNTIF('KZ2'!$E$3:K19,H$43)</f>
        <v>2</v>
      </c>
      <c r="I51" s="189">
        <f>COUNTIF('KZ2'!$E$3:L19,I$43)</f>
        <v>0</v>
      </c>
      <c r="J51" s="189">
        <f>COUNTIF('KZ2'!$E$3:M19,J$43)</f>
        <v>4</v>
      </c>
      <c r="K51" s="189">
        <f>COUNTIF('KZ2'!$E$3:N19,K$43)</f>
        <v>1</v>
      </c>
      <c r="L51" s="189">
        <f>COUNTIF('KZ2'!$E$3:O19,L$43)</f>
        <v>0</v>
      </c>
      <c r="M51" s="189">
        <f t="shared" si="6"/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2.0" customHeight="1">
      <c r="A52" s="173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2.0" customHeight="1">
      <c r="A53" s="187" t="s">
        <v>392</v>
      </c>
      <c r="B53" s="194">
        <f t="shared" ref="B53:M53" si="7">SUM(B45:B52)</f>
        <v>1</v>
      </c>
      <c r="C53" s="194">
        <f t="shared" si="7"/>
        <v>7</v>
      </c>
      <c r="D53" s="194">
        <f t="shared" si="7"/>
        <v>6</v>
      </c>
      <c r="E53" s="194">
        <f t="shared" si="7"/>
        <v>21</v>
      </c>
      <c r="F53" s="194">
        <f t="shared" si="7"/>
        <v>11</v>
      </c>
      <c r="G53" s="194">
        <f t="shared" si="7"/>
        <v>10</v>
      </c>
      <c r="H53" s="194">
        <f t="shared" si="7"/>
        <v>15</v>
      </c>
      <c r="I53" s="194">
        <f t="shared" si="7"/>
        <v>6</v>
      </c>
      <c r="J53" s="194">
        <f t="shared" si="7"/>
        <v>19</v>
      </c>
      <c r="K53" s="194">
        <f t="shared" si="7"/>
        <v>21</v>
      </c>
      <c r="L53" s="194">
        <f t="shared" si="7"/>
        <v>3</v>
      </c>
      <c r="M53" s="194">
        <f t="shared" si="7"/>
        <v>1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2.0" customHeight="1">
      <c r="A54" s="234" t="s">
        <v>393</v>
      </c>
      <c r="B54" s="189">
        <f t="shared" ref="B54:M54" si="8">B53-B84</f>
        <v>-1</v>
      </c>
      <c r="C54" s="189">
        <f t="shared" si="8"/>
        <v>7</v>
      </c>
      <c r="D54" s="189">
        <f t="shared" si="8"/>
        <v>-1</v>
      </c>
      <c r="E54" s="189">
        <f t="shared" si="8"/>
        <v>-7</v>
      </c>
      <c r="F54" s="189">
        <f t="shared" si="8"/>
        <v>2</v>
      </c>
      <c r="G54" s="189">
        <f t="shared" si="8"/>
        <v>1</v>
      </c>
      <c r="H54" s="189">
        <f t="shared" si="8"/>
        <v>2</v>
      </c>
      <c r="I54" s="189">
        <f t="shared" si="8"/>
        <v>-3</v>
      </c>
      <c r="J54" s="189">
        <f t="shared" si="8"/>
        <v>-8</v>
      </c>
      <c r="K54" s="189">
        <f t="shared" si="8"/>
        <v>1</v>
      </c>
      <c r="L54" s="189">
        <f t="shared" si="8"/>
        <v>-1</v>
      </c>
      <c r="M54" s="189">
        <f t="shared" si="8"/>
        <v>-2</v>
      </c>
      <c r="N54" s="242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2.0" customHeight="1">
      <c r="A55" s="173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2.0" customHeight="1">
      <c r="A56" s="173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2.0" customHeight="1">
      <c r="A57" s="208" t="s">
        <v>394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2.0" customHeight="1">
      <c r="A58" s="243"/>
      <c r="B58" s="209"/>
      <c r="C58" s="244"/>
      <c r="D58" s="179"/>
      <c r="E58" s="179"/>
      <c r="F58" s="179"/>
      <c r="G58" s="179"/>
      <c r="H58" s="179"/>
      <c r="I58" s="179"/>
      <c r="J58" s="179"/>
      <c r="K58" s="179"/>
      <c r="L58" s="179"/>
      <c r="M58" s="211"/>
      <c r="N58" s="212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2.0" customHeight="1">
      <c r="A59" s="213"/>
      <c r="B59" s="213" t="s">
        <v>370</v>
      </c>
      <c r="C59" s="213" t="s">
        <v>371</v>
      </c>
      <c r="D59" s="215" t="s">
        <v>372</v>
      </c>
      <c r="E59" s="245" t="s">
        <v>395</v>
      </c>
      <c r="F59" s="246" t="s">
        <v>395</v>
      </c>
      <c r="G59" s="246" t="s">
        <v>376</v>
      </c>
      <c r="H59" s="246" t="s">
        <v>376</v>
      </c>
      <c r="I59" s="246" t="s">
        <v>377</v>
      </c>
      <c r="J59" s="246" t="s">
        <v>374</v>
      </c>
      <c r="K59" s="246" t="s">
        <v>374</v>
      </c>
      <c r="L59" s="246" t="s">
        <v>396</v>
      </c>
      <c r="M59" s="218" t="s">
        <v>379</v>
      </c>
      <c r="N59" s="212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2.0" customHeight="1">
      <c r="A60" s="219"/>
      <c r="B60" s="219" t="s">
        <v>380</v>
      </c>
      <c r="C60" s="219" t="s">
        <v>381</v>
      </c>
      <c r="D60" s="220" t="s">
        <v>380</v>
      </c>
      <c r="E60" s="247" t="s">
        <v>397</v>
      </c>
      <c r="F60" s="223" t="s">
        <v>398</v>
      </c>
      <c r="G60" s="223" t="s">
        <v>399</v>
      </c>
      <c r="H60" s="223" t="s">
        <v>265</v>
      </c>
      <c r="I60" s="223" t="s">
        <v>400</v>
      </c>
      <c r="J60" s="223" t="s">
        <v>401</v>
      </c>
      <c r="K60" s="223" t="s">
        <v>402</v>
      </c>
      <c r="L60" s="223" t="s">
        <v>388</v>
      </c>
      <c r="M60" s="224" t="s">
        <v>389</v>
      </c>
      <c r="N60" s="212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2.0" customHeight="1">
      <c r="A61" s="173"/>
      <c r="B61" s="179"/>
      <c r="C61" s="179"/>
      <c r="D61" s="179"/>
      <c r="E61" s="225"/>
      <c r="F61" s="179"/>
      <c r="G61" s="179"/>
      <c r="H61" s="179"/>
      <c r="I61" s="179"/>
      <c r="J61" s="179"/>
      <c r="K61" s="179"/>
      <c r="L61" s="179"/>
      <c r="M61" s="226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2.0" customHeight="1">
      <c r="A62" s="187" t="s">
        <v>363</v>
      </c>
      <c r="B62" s="194">
        <v>23.0</v>
      </c>
      <c r="C62" s="189">
        <v>23.0</v>
      </c>
      <c r="D62" s="194">
        <v>19.0</v>
      </c>
      <c r="E62" s="227">
        <v>14.0</v>
      </c>
      <c r="F62" s="189">
        <v>14.0</v>
      </c>
      <c r="G62" s="189">
        <v>18.0</v>
      </c>
      <c r="H62" s="189">
        <v>0.0</v>
      </c>
      <c r="I62" s="189">
        <v>17.0</v>
      </c>
      <c r="J62" s="189">
        <v>16.0</v>
      </c>
      <c r="K62" s="189">
        <v>16.0</v>
      </c>
      <c r="L62" s="189">
        <v>20.0</v>
      </c>
      <c r="M62" s="188">
        <v>115.0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2.0" customHeight="1">
      <c r="A63" s="187" t="s">
        <v>359</v>
      </c>
      <c r="B63" s="194">
        <v>22.0</v>
      </c>
      <c r="C63" s="189">
        <v>22.0</v>
      </c>
      <c r="D63" s="194">
        <v>13.0</v>
      </c>
      <c r="E63" s="227">
        <v>13.0</v>
      </c>
      <c r="F63" s="189">
        <v>12.0</v>
      </c>
      <c r="G63" s="189">
        <v>15.0</v>
      </c>
      <c r="H63" s="189">
        <v>0.0</v>
      </c>
      <c r="I63" s="189">
        <v>13.0</v>
      </c>
      <c r="J63" s="189">
        <v>12.0</v>
      </c>
      <c r="K63" s="189">
        <v>13.0</v>
      </c>
      <c r="L63" s="189">
        <v>17.0</v>
      </c>
      <c r="M63" s="188">
        <v>95.0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2.0" customHeight="1">
      <c r="A64" s="187" t="s">
        <v>361</v>
      </c>
      <c r="B64" s="194">
        <v>19.0</v>
      </c>
      <c r="C64" s="189">
        <v>20.0</v>
      </c>
      <c r="D64" s="194">
        <v>10.0</v>
      </c>
      <c r="E64" s="227">
        <v>10.0</v>
      </c>
      <c r="F64" s="189">
        <v>11.0</v>
      </c>
      <c r="G64" s="189">
        <v>16.0</v>
      </c>
      <c r="H64" s="189">
        <v>0.0</v>
      </c>
      <c r="I64" s="189">
        <v>13.0</v>
      </c>
      <c r="J64" s="189">
        <v>11.0</v>
      </c>
      <c r="K64" s="189">
        <v>11.0</v>
      </c>
      <c r="L64" s="189">
        <v>14.0</v>
      </c>
      <c r="M64" s="188">
        <v>86.0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2.0" customHeight="1">
      <c r="A65" s="187" t="s">
        <v>364</v>
      </c>
      <c r="B65" s="194">
        <v>15.0</v>
      </c>
      <c r="C65" s="189">
        <v>15.0</v>
      </c>
      <c r="D65" s="194">
        <v>11.0</v>
      </c>
      <c r="E65" s="227">
        <v>8.0</v>
      </c>
      <c r="F65" s="189">
        <v>8.0</v>
      </c>
      <c r="G65" s="189">
        <v>10.0</v>
      </c>
      <c r="H65" s="189">
        <v>0.0</v>
      </c>
      <c r="I65" s="189">
        <v>13.0</v>
      </c>
      <c r="J65" s="189">
        <v>11.0</v>
      </c>
      <c r="K65" s="189">
        <v>11.0</v>
      </c>
      <c r="L65" s="189">
        <v>11.0</v>
      </c>
      <c r="M65" s="188">
        <v>72.0</v>
      </c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2.0" customHeight="1">
      <c r="A66" s="187" t="s">
        <v>360</v>
      </c>
      <c r="B66" s="194">
        <v>25.0</v>
      </c>
      <c r="C66" s="189">
        <v>25.0</v>
      </c>
      <c r="D66" s="194">
        <v>20.0</v>
      </c>
      <c r="E66" s="227">
        <v>21.0</v>
      </c>
      <c r="F66" s="189">
        <v>21.0</v>
      </c>
      <c r="G66" s="189">
        <v>24.0</v>
      </c>
      <c r="H66" s="189">
        <v>0.0</v>
      </c>
      <c r="I66" s="189">
        <v>23.0</v>
      </c>
      <c r="J66" s="189">
        <v>18.0</v>
      </c>
      <c r="K66" s="189">
        <v>18.0</v>
      </c>
      <c r="L66" s="189">
        <v>20.0</v>
      </c>
      <c r="M66" s="188">
        <v>145.0</v>
      </c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2.0" customHeight="1">
      <c r="A67" s="187" t="s">
        <v>365</v>
      </c>
      <c r="B67" s="194">
        <v>13.0</v>
      </c>
      <c r="C67" s="189">
        <v>14.0</v>
      </c>
      <c r="D67" s="228"/>
      <c r="E67" s="227">
        <v>0.0</v>
      </c>
      <c r="F67" s="189">
        <v>0.0</v>
      </c>
      <c r="G67" s="189">
        <v>5.0</v>
      </c>
      <c r="H67" s="189">
        <v>0.0</v>
      </c>
      <c r="I67" s="189">
        <v>6.0</v>
      </c>
      <c r="J67" s="189">
        <v>0.0</v>
      </c>
      <c r="K67" s="189">
        <v>0.0</v>
      </c>
      <c r="L67" s="189">
        <v>9.0</v>
      </c>
      <c r="M67" s="188">
        <v>20.0</v>
      </c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2.0" customHeight="1">
      <c r="A68" s="187" t="s">
        <v>362</v>
      </c>
      <c r="B68" s="194">
        <v>19.0</v>
      </c>
      <c r="C68" s="189">
        <v>20.0</v>
      </c>
      <c r="D68" s="194">
        <v>11.0</v>
      </c>
      <c r="E68" s="227">
        <v>11.0</v>
      </c>
      <c r="F68" s="189">
        <v>10.0</v>
      </c>
      <c r="G68" s="189">
        <v>14.0</v>
      </c>
      <c r="H68" s="189">
        <v>0.0</v>
      </c>
      <c r="I68" s="189">
        <v>13.0</v>
      </c>
      <c r="J68" s="189">
        <v>11.0</v>
      </c>
      <c r="K68" s="189">
        <v>10.0</v>
      </c>
      <c r="L68" s="189">
        <v>13.0</v>
      </c>
      <c r="M68" s="188">
        <v>82.0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2.0" customHeight="1">
      <c r="A69" s="187"/>
      <c r="B69" s="228"/>
      <c r="C69" s="179"/>
      <c r="D69" s="228"/>
      <c r="E69" s="225"/>
      <c r="F69" s="179"/>
      <c r="G69" s="179"/>
      <c r="H69" s="179"/>
      <c r="I69" s="179"/>
      <c r="J69" s="179"/>
      <c r="K69" s="179"/>
      <c r="L69" s="179"/>
      <c r="M69" s="248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2.0" customHeight="1">
      <c r="A70" s="187" t="s">
        <v>58</v>
      </c>
      <c r="B70" s="194">
        <v>136.0</v>
      </c>
      <c r="C70" s="194">
        <v>139.0</v>
      </c>
      <c r="D70" s="194">
        <v>84.0</v>
      </c>
      <c r="E70" s="232">
        <v>77.0</v>
      </c>
      <c r="F70" s="194">
        <v>76.0</v>
      </c>
      <c r="G70" s="194">
        <v>102.0</v>
      </c>
      <c r="H70" s="194">
        <v>0.0</v>
      </c>
      <c r="I70" s="194">
        <v>98.0</v>
      </c>
      <c r="J70" s="194">
        <v>79.0</v>
      </c>
      <c r="K70" s="194">
        <v>79.0</v>
      </c>
      <c r="L70" s="194">
        <v>104.0</v>
      </c>
      <c r="M70" s="188">
        <v>615.0</v>
      </c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</row>
    <row r="71" ht="12.0" customHeight="1">
      <c r="A71" s="234" t="s">
        <v>390</v>
      </c>
      <c r="B71" s="189">
        <v>8.0</v>
      </c>
      <c r="C71" s="189">
        <v>-9.0</v>
      </c>
      <c r="D71" s="189">
        <v>3.0</v>
      </c>
      <c r="E71" s="227">
        <v>15.0</v>
      </c>
      <c r="F71" s="189">
        <v>-5.0</v>
      </c>
      <c r="G71" s="189">
        <v>-5.0</v>
      </c>
      <c r="H71" s="189">
        <v>-97.0</v>
      </c>
      <c r="I71" s="189">
        <v>1.0</v>
      </c>
      <c r="J71" s="189">
        <v>-13.0</v>
      </c>
      <c r="K71" s="189">
        <v>5.0</v>
      </c>
      <c r="L71" s="189">
        <v>11.0</v>
      </c>
      <c r="M71" s="189">
        <v>-88.0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2.0" customHeight="1">
      <c r="A72" s="234" t="s">
        <v>391</v>
      </c>
      <c r="B72" s="179"/>
      <c r="C72" s="179"/>
      <c r="D72" s="179"/>
      <c r="E72" s="227">
        <v>-4.0</v>
      </c>
      <c r="F72" s="189">
        <v>-5.0</v>
      </c>
      <c r="G72" s="189">
        <v>-5.0</v>
      </c>
      <c r="H72" s="189">
        <v>-97.0</v>
      </c>
      <c r="I72" s="189">
        <v>5.0</v>
      </c>
      <c r="J72" s="189">
        <v>17.0</v>
      </c>
      <c r="K72" s="189">
        <v>17.0</v>
      </c>
      <c r="L72" s="189">
        <v>7.0</v>
      </c>
      <c r="M72" s="179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2.0" customHeight="1">
      <c r="A73" s="173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2.0" customHeight="1">
      <c r="A74" s="249"/>
      <c r="B74" s="250" t="s">
        <v>231</v>
      </c>
      <c r="C74" s="250" t="s">
        <v>122</v>
      </c>
      <c r="D74" s="250" t="s">
        <v>37</v>
      </c>
      <c r="E74" s="250" t="s">
        <v>24</v>
      </c>
      <c r="F74" s="250" t="s">
        <v>155</v>
      </c>
      <c r="G74" s="250" t="s">
        <v>31</v>
      </c>
      <c r="H74" s="250" t="s">
        <v>19</v>
      </c>
      <c r="I74" s="250" t="s">
        <v>403</v>
      </c>
      <c r="J74" s="250" t="s">
        <v>128</v>
      </c>
      <c r="K74" s="250" t="s">
        <v>34</v>
      </c>
      <c r="L74" s="250" t="s">
        <v>179</v>
      </c>
      <c r="M74" s="251" t="s">
        <v>367</v>
      </c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2.0" customHeight="1">
      <c r="A75" s="234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2.0" customHeight="1">
      <c r="A76" s="187" t="s">
        <v>363</v>
      </c>
      <c r="B76" s="189">
        <v>0.0</v>
      </c>
      <c r="C76" s="189">
        <v>0.0</v>
      </c>
      <c r="D76" s="189">
        <v>1.0</v>
      </c>
      <c r="E76" s="189">
        <v>8.0</v>
      </c>
      <c r="F76" s="189">
        <v>0.0</v>
      </c>
      <c r="G76" s="189">
        <v>3.0</v>
      </c>
      <c r="H76" s="189">
        <v>1.0</v>
      </c>
      <c r="I76" s="189">
        <v>1.0</v>
      </c>
      <c r="J76" s="189">
        <v>1.0</v>
      </c>
      <c r="K76" s="189">
        <v>5.0</v>
      </c>
      <c r="L76" s="189">
        <v>0.0</v>
      </c>
      <c r="M76" s="189">
        <v>0.0</v>
      </c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2.0" customHeight="1">
      <c r="A77" s="187" t="s">
        <v>359</v>
      </c>
      <c r="B77" s="189">
        <v>0.0</v>
      </c>
      <c r="C77" s="189">
        <v>0.0</v>
      </c>
      <c r="D77" s="189">
        <v>0.0</v>
      </c>
      <c r="E77" s="189">
        <v>6.0</v>
      </c>
      <c r="F77" s="189">
        <v>1.0</v>
      </c>
      <c r="G77" s="189">
        <v>1.0</v>
      </c>
      <c r="H77" s="189">
        <v>1.0</v>
      </c>
      <c r="I77" s="189">
        <v>3.0</v>
      </c>
      <c r="J77" s="189">
        <v>5.0</v>
      </c>
      <c r="K77" s="189">
        <v>4.0</v>
      </c>
      <c r="L77" s="189">
        <v>0.0</v>
      </c>
      <c r="M77" s="189">
        <v>0.0</v>
      </c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2.0" customHeight="1">
      <c r="A78" s="187" t="s">
        <v>361</v>
      </c>
      <c r="B78" s="189">
        <v>1.0</v>
      </c>
      <c r="C78" s="189">
        <v>0.0</v>
      </c>
      <c r="D78" s="189">
        <v>4.0</v>
      </c>
      <c r="E78" s="189">
        <v>1.0</v>
      </c>
      <c r="F78" s="189">
        <v>1.0</v>
      </c>
      <c r="G78" s="189">
        <v>0.0</v>
      </c>
      <c r="H78" s="189">
        <v>0.0</v>
      </c>
      <c r="I78" s="189">
        <v>3.0</v>
      </c>
      <c r="J78" s="189">
        <v>3.0</v>
      </c>
      <c r="K78" s="189">
        <v>4.0</v>
      </c>
      <c r="L78" s="189">
        <v>0.0</v>
      </c>
      <c r="M78" s="189">
        <v>1.0</v>
      </c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2.0" customHeight="1">
      <c r="A79" s="187" t="s">
        <v>364</v>
      </c>
      <c r="B79" s="189">
        <v>0.0</v>
      </c>
      <c r="C79" s="189">
        <v>0.0</v>
      </c>
      <c r="D79" s="189">
        <v>0.0</v>
      </c>
      <c r="E79" s="189">
        <v>6.0</v>
      </c>
      <c r="F79" s="189">
        <v>0.0</v>
      </c>
      <c r="G79" s="189">
        <v>2.0</v>
      </c>
      <c r="H79" s="189">
        <v>2.0</v>
      </c>
      <c r="I79" s="189">
        <v>1.0</v>
      </c>
      <c r="J79" s="189">
        <v>0.0</v>
      </c>
      <c r="K79" s="189">
        <v>2.0</v>
      </c>
      <c r="L79" s="189">
        <v>2.0</v>
      </c>
      <c r="M79" s="189">
        <v>0.0</v>
      </c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2.0" customHeight="1">
      <c r="A80" s="187" t="s">
        <v>360</v>
      </c>
      <c r="B80" s="189">
        <v>1.0</v>
      </c>
      <c r="C80" s="189">
        <v>0.0</v>
      </c>
      <c r="D80" s="189">
        <v>1.0</v>
      </c>
      <c r="E80" s="189">
        <v>4.0</v>
      </c>
      <c r="F80" s="189">
        <v>3.0</v>
      </c>
      <c r="G80" s="189">
        <v>1.0</v>
      </c>
      <c r="H80" s="189">
        <v>1.0</v>
      </c>
      <c r="I80" s="189">
        <v>0.0</v>
      </c>
      <c r="J80" s="189">
        <v>6.0</v>
      </c>
      <c r="K80" s="189">
        <v>5.0</v>
      </c>
      <c r="L80" s="189">
        <v>1.0</v>
      </c>
      <c r="M80" s="189">
        <v>0.0</v>
      </c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2.0" customHeight="1">
      <c r="A81" s="187" t="s">
        <v>365</v>
      </c>
      <c r="B81" s="189">
        <v>0.0</v>
      </c>
      <c r="C81" s="189">
        <v>0.0</v>
      </c>
      <c r="D81" s="189">
        <v>1.0</v>
      </c>
      <c r="E81" s="189">
        <v>2.0</v>
      </c>
      <c r="F81" s="189">
        <v>0.0</v>
      </c>
      <c r="G81" s="189">
        <v>0.0</v>
      </c>
      <c r="H81" s="189">
        <v>5.0</v>
      </c>
      <c r="I81" s="189">
        <v>0.0</v>
      </c>
      <c r="J81" s="189">
        <v>5.0</v>
      </c>
      <c r="K81" s="189">
        <v>0.0</v>
      </c>
      <c r="L81" s="189">
        <v>0.0</v>
      </c>
      <c r="M81" s="189">
        <v>1.0</v>
      </c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2.0" customHeight="1">
      <c r="A82" s="187" t="s">
        <v>362</v>
      </c>
      <c r="B82" s="189">
        <v>0.0</v>
      </c>
      <c r="C82" s="189">
        <v>0.0</v>
      </c>
      <c r="D82" s="189">
        <v>0.0</v>
      </c>
      <c r="E82" s="189">
        <v>1.0</v>
      </c>
      <c r="F82" s="189">
        <v>4.0</v>
      </c>
      <c r="G82" s="189">
        <v>2.0</v>
      </c>
      <c r="H82" s="189">
        <v>3.0</v>
      </c>
      <c r="I82" s="189">
        <v>1.0</v>
      </c>
      <c r="J82" s="189">
        <v>7.0</v>
      </c>
      <c r="K82" s="189">
        <v>0.0</v>
      </c>
      <c r="L82" s="189">
        <v>1.0</v>
      </c>
      <c r="M82" s="189">
        <v>1.0</v>
      </c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2.0" customHeight="1">
      <c r="A83" s="173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2.0" customHeight="1">
      <c r="A84" s="187" t="s">
        <v>392</v>
      </c>
      <c r="B84" s="194">
        <v>2.0</v>
      </c>
      <c r="C84" s="194">
        <v>0.0</v>
      </c>
      <c r="D84" s="194">
        <v>7.0</v>
      </c>
      <c r="E84" s="194">
        <v>28.0</v>
      </c>
      <c r="F84" s="194">
        <v>9.0</v>
      </c>
      <c r="G84" s="194">
        <v>9.0</v>
      </c>
      <c r="H84" s="194">
        <v>13.0</v>
      </c>
      <c r="I84" s="194">
        <v>9.0</v>
      </c>
      <c r="J84" s="194">
        <v>27.0</v>
      </c>
      <c r="K84" s="194">
        <v>20.0</v>
      </c>
      <c r="L84" s="194">
        <v>4.0</v>
      </c>
      <c r="M84" s="188">
        <v>3.0</v>
      </c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2.0" customHeight="1">
      <c r="A85" s="234" t="s">
        <v>393</v>
      </c>
      <c r="B85" s="189">
        <v>1.0</v>
      </c>
      <c r="C85" s="189">
        <v>-9.0</v>
      </c>
      <c r="D85" s="189">
        <v>2.0</v>
      </c>
      <c r="E85" s="189">
        <v>6.0</v>
      </c>
      <c r="F85" s="189">
        <v>-4.0</v>
      </c>
      <c r="G85" s="189">
        <v>-2.0</v>
      </c>
      <c r="H85" s="189">
        <v>7.0</v>
      </c>
      <c r="I85" s="189">
        <v>5.0</v>
      </c>
      <c r="J85" s="189">
        <v>4.0</v>
      </c>
      <c r="K85" s="189">
        <v>-8.0</v>
      </c>
      <c r="L85" s="189">
        <v>-2.0</v>
      </c>
      <c r="M85" s="189">
        <v>-17.0</v>
      </c>
      <c r="N85" s="242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2.0" customHeight="1">
      <c r="A86" s="173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2.0" customHeight="1">
      <c r="A87" s="173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2.0" customHeight="1">
      <c r="A88" s="252" t="s">
        <v>404</v>
      </c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2.0" customHeight="1">
      <c r="A89" s="243"/>
      <c r="B89" s="209"/>
      <c r="C89" s="244"/>
      <c r="D89" s="253"/>
      <c r="E89" s="179"/>
      <c r="F89" s="179"/>
      <c r="G89" s="179"/>
      <c r="H89" s="179"/>
      <c r="I89" s="179"/>
      <c r="J89" s="179"/>
      <c r="K89" s="179"/>
      <c r="L89" s="179"/>
      <c r="M89" s="211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2.0" customHeight="1">
      <c r="A90" s="213"/>
      <c r="B90" s="213" t="s">
        <v>370</v>
      </c>
      <c r="C90" s="213" t="s">
        <v>371</v>
      </c>
      <c r="D90" s="215" t="s">
        <v>372</v>
      </c>
      <c r="E90" s="245" t="s">
        <v>374</v>
      </c>
      <c r="F90" s="246" t="s">
        <v>395</v>
      </c>
      <c r="G90" s="246" t="s">
        <v>376</v>
      </c>
      <c r="H90" s="246" t="s">
        <v>376</v>
      </c>
      <c r="I90" s="246" t="s">
        <v>396</v>
      </c>
      <c r="J90" s="246" t="s">
        <v>396</v>
      </c>
      <c r="K90" s="246" t="s">
        <v>378</v>
      </c>
      <c r="L90" s="246" t="s">
        <v>377</v>
      </c>
      <c r="M90" s="218" t="s">
        <v>379</v>
      </c>
      <c r="N90" s="212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2.0" customHeight="1">
      <c r="A91" s="219"/>
      <c r="B91" s="219" t="s">
        <v>380</v>
      </c>
      <c r="C91" s="219" t="s">
        <v>381</v>
      </c>
      <c r="D91" s="220" t="s">
        <v>380</v>
      </c>
      <c r="E91" s="247" t="s">
        <v>385</v>
      </c>
      <c r="F91" s="223" t="s">
        <v>384</v>
      </c>
      <c r="G91" s="223" t="s">
        <v>382</v>
      </c>
      <c r="H91" s="223" t="s">
        <v>383</v>
      </c>
      <c r="I91" s="223" t="s">
        <v>405</v>
      </c>
      <c r="J91" s="223" t="s">
        <v>406</v>
      </c>
      <c r="K91" s="223" t="s">
        <v>386</v>
      </c>
      <c r="L91" s="223" t="s">
        <v>305</v>
      </c>
      <c r="M91" s="224" t="s">
        <v>389</v>
      </c>
      <c r="N91" s="212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2.0" customHeight="1">
      <c r="A92" s="173"/>
      <c r="B92" s="179"/>
      <c r="C92" s="179"/>
      <c r="D92" s="179"/>
      <c r="E92" s="225"/>
      <c r="F92" s="179"/>
      <c r="G92" s="179"/>
      <c r="H92" s="179"/>
      <c r="I92" s="179"/>
      <c r="J92" s="179"/>
      <c r="K92" s="179"/>
      <c r="L92" s="179"/>
      <c r="M92" s="248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2.0" customHeight="1">
      <c r="A93" s="234" t="s">
        <v>363</v>
      </c>
      <c r="B93" s="179">
        <v>20.0</v>
      </c>
      <c r="C93" s="179">
        <v>20.0</v>
      </c>
      <c r="D93" s="179">
        <v>15.0</v>
      </c>
      <c r="E93" s="225">
        <v>8.0</v>
      </c>
      <c r="F93" s="179">
        <v>12.0</v>
      </c>
      <c r="G93" s="179">
        <v>13.0</v>
      </c>
      <c r="H93" s="179">
        <v>13.0</v>
      </c>
      <c r="I93" s="179">
        <v>16.0</v>
      </c>
      <c r="J93" s="179">
        <v>14.0</v>
      </c>
      <c r="K93" s="179">
        <v>12.0</v>
      </c>
      <c r="L93" s="179">
        <v>15.0</v>
      </c>
      <c r="M93" s="248">
        <v>103.0</v>
      </c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2.0" customHeight="1">
      <c r="A94" s="234" t="s">
        <v>359</v>
      </c>
      <c r="B94" s="179">
        <v>22.0</v>
      </c>
      <c r="C94" s="179">
        <v>30.0</v>
      </c>
      <c r="D94" s="179">
        <v>16.0</v>
      </c>
      <c r="E94" s="225">
        <v>14.0</v>
      </c>
      <c r="F94" s="179">
        <v>16.0</v>
      </c>
      <c r="G94" s="179">
        <v>24.0</v>
      </c>
      <c r="H94" s="179">
        <v>23.0</v>
      </c>
      <c r="I94" s="179">
        <v>19.0</v>
      </c>
      <c r="J94" s="179">
        <v>18.0</v>
      </c>
      <c r="K94" s="179">
        <v>17.0</v>
      </c>
      <c r="L94" s="179">
        <v>15.0</v>
      </c>
      <c r="M94" s="248">
        <v>146.0</v>
      </c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2.0" customHeight="1">
      <c r="A95" s="234" t="s">
        <v>361</v>
      </c>
      <c r="B95" s="179">
        <v>20.0</v>
      </c>
      <c r="C95" s="179">
        <v>25.0</v>
      </c>
      <c r="D95" s="179">
        <v>14.0</v>
      </c>
      <c r="E95" s="225">
        <v>11.0</v>
      </c>
      <c r="F95" s="179">
        <v>18.0</v>
      </c>
      <c r="G95" s="179">
        <v>19.0</v>
      </c>
      <c r="H95" s="179">
        <v>19.0</v>
      </c>
      <c r="I95" s="179">
        <v>16.0</v>
      </c>
      <c r="J95" s="179">
        <v>16.0</v>
      </c>
      <c r="K95" s="179">
        <v>12.0</v>
      </c>
      <c r="L95" s="179">
        <v>15.0</v>
      </c>
      <c r="M95" s="248">
        <v>126.0</v>
      </c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2.0" customHeight="1">
      <c r="A96" s="234" t="s">
        <v>364</v>
      </c>
      <c r="B96" s="179">
        <v>11.0</v>
      </c>
      <c r="C96" s="179">
        <v>13.0</v>
      </c>
      <c r="D96" s="179">
        <v>10.0</v>
      </c>
      <c r="E96" s="225">
        <v>7.0</v>
      </c>
      <c r="F96" s="179">
        <v>6.0</v>
      </c>
      <c r="G96" s="179">
        <v>11.0</v>
      </c>
      <c r="H96" s="179">
        <v>11.0</v>
      </c>
      <c r="I96" s="179">
        <v>10.0</v>
      </c>
      <c r="J96" s="179">
        <v>10.0</v>
      </c>
      <c r="K96" s="179">
        <v>11.0</v>
      </c>
      <c r="L96" s="179">
        <v>9.0</v>
      </c>
      <c r="M96" s="248">
        <v>75.0</v>
      </c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2.0" customHeight="1">
      <c r="A97" s="234" t="s">
        <v>360</v>
      </c>
      <c r="B97" s="179">
        <v>24.0</v>
      </c>
      <c r="C97" s="179">
        <v>26.0</v>
      </c>
      <c r="D97" s="179">
        <v>16.0</v>
      </c>
      <c r="E97" s="225">
        <v>9.0</v>
      </c>
      <c r="F97" s="179">
        <v>15.0</v>
      </c>
      <c r="G97" s="179">
        <v>22.0</v>
      </c>
      <c r="H97" s="179">
        <v>21.0</v>
      </c>
      <c r="I97" s="179">
        <v>15.0</v>
      </c>
      <c r="J97" s="179">
        <v>15.0</v>
      </c>
      <c r="K97" s="179">
        <v>13.0</v>
      </c>
      <c r="L97" s="179">
        <v>17.0</v>
      </c>
      <c r="M97" s="248">
        <v>127.0</v>
      </c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2.0" customHeight="1">
      <c r="A98" s="234" t="s">
        <v>365</v>
      </c>
      <c r="B98" s="179">
        <v>14.0</v>
      </c>
      <c r="C98" s="179">
        <v>15.0</v>
      </c>
      <c r="D98" s="179">
        <v>0.0</v>
      </c>
      <c r="E98" s="225">
        <v>4.0</v>
      </c>
      <c r="F98" s="179">
        <v>4.0</v>
      </c>
      <c r="G98" s="179">
        <v>5.0</v>
      </c>
      <c r="H98" s="179">
        <v>0.0</v>
      </c>
      <c r="I98" s="179">
        <v>8.0</v>
      </c>
      <c r="J98" s="179">
        <v>6.0</v>
      </c>
      <c r="K98" s="179">
        <v>0.0</v>
      </c>
      <c r="L98" s="179">
        <v>10.0</v>
      </c>
      <c r="M98" s="248">
        <v>37.0</v>
      </c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2.0" customHeight="1">
      <c r="A99" s="234" t="s">
        <v>362</v>
      </c>
      <c r="B99" s="179">
        <v>17.0</v>
      </c>
      <c r="C99" s="179">
        <v>19.0</v>
      </c>
      <c r="D99" s="179">
        <v>10.0</v>
      </c>
      <c r="E99" s="225">
        <v>9.0</v>
      </c>
      <c r="F99" s="179">
        <v>10.0</v>
      </c>
      <c r="G99" s="179">
        <v>13.0</v>
      </c>
      <c r="H99" s="179">
        <v>10.0</v>
      </c>
      <c r="I99" s="179">
        <v>13.0</v>
      </c>
      <c r="J99" s="179">
        <v>13.0</v>
      </c>
      <c r="K99" s="179">
        <v>9.0</v>
      </c>
      <c r="L99" s="179">
        <v>12.0</v>
      </c>
      <c r="M99" s="248">
        <v>89.0</v>
      </c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2.0" customHeight="1">
      <c r="A100" s="173"/>
      <c r="B100" s="179"/>
      <c r="C100" s="179"/>
      <c r="D100" s="179"/>
      <c r="E100" s="225"/>
      <c r="F100" s="179"/>
      <c r="G100" s="179"/>
      <c r="H100" s="179"/>
      <c r="I100" s="179"/>
      <c r="J100" s="179"/>
      <c r="K100" s="179"/>
      <c r="L100" s="179"/>
      <c r="M100" s="248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2.0" customHeight="1">
      <c r="A101" s="234" t="s">
        <v>58</v>
      </c>
      <c r="B101" s="179">
        <v>128.0</v>
      </c>
      <c r="C101" s="179">
        <v>148.0</v>
      </c>
      <c r="D101" s="179">
        <v>81.0</v>
      </c>
      <c r="E101" s="225">
        <v>62.0</v>
      </c>
      <c r="F101" s="179">
        <v>81.0</v>
      </c>
      <c r="G101" s="179">
        <v>107.0</v>
      </c>
      <c r="H101" s="179">
        <v>97.0</v>
      </c>
      <c r="I101" s="179">
        <v>97.0</v>
      </c>
      <c r="J101" s="179">
        <v>92.0</v>
      </c>
      <c r="K101" s="179">
        <v>74.0</v>
      </c>
      <c r="L101" s="179">
        <v>93.0</v>
      </c>
      <c r="M101" s="248">
        <v>703.0</v>
      </c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2.0" customHeight="1">
      <c r="A102" s="234" t="s">
        <v>390</v>
      </c>
      <c r="B102" s="179">
        <v>16.0</v>
      </c>
      <c r="C102" s="179">
        <v>22.0</v>
      </c>
      <c r="D102" s="179">
        <v>9.0</v>
      </c>
      <c r="E102" s="225">
        <v>3.0</v>
      </c>
      <c r="F102" s="179">
        <v>16.0</v>
      </c>
      <c r="G102" s="179">
        <v>44.0</v>
      </c>
      <c r="H102" s="179">
        <v>41.0</v>
      </c>
      <c r="I102" s="179">
        <v>8.0</v>
      </c>
      <c r="J102" s="179">
        <v>6.0</v>
      </c>
      <c r="K102" s="179">
        <v>8.0</v>
      </c>
      <c r="L102" s="179">
        <v>9.0</v>
      </c>
      <c r="M102" s="179">
        <v>135.0</v>
      </c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2.0" customHeight="1">
      <c r="A103" s="234" t="s">
        <v>391</v>
      </c>
      <c r="B103" s="179"/>
      <c r="C103" s="179"/>
      <c r="D103" s="179"/>
      <c r="E103" s="225">
        <v>-22.0</v>
      </c>
      <c r="F103" s="179">
        <v>15.0</v>
      </c>
      <c r="G103" s="179">
        <v>18.0</v>
      </c>
      <c r="H103" s="179">
        <v>11.0</v>
      </c>
      <c r="I103" s="179">
        <v>38.0</v>
      </c>
      <c r="J103" s="179">
        <v>33.0</v>
      </c>
      <c r="K103" s="179">
        <v>18.0</v>
      </c>
      <c r="L103" s="179">
        <v>28.0</v>
      </c>
      <c r="M103" s="228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2.0" customHeight="1">
      <c r="A104" s="173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2.0" customHeight="1">
      <c r="A105" s="237"/>
      <c r="B105" s="238" t="s">
        <v>231</v>
      </c>
      <c r="C105" s="238" t="s">
        <v>122</v>
      </c>
      <c r="D105" s="238" t="s">
        <v>37</v>
      </c>
      <c r="E105" s="238" t="s">
        <v>24</v>
      </c>
      <c r="F105" s="238" t="s">
        <v>155</v>
      </c>
      <c r="G105" s="238" t="s">
        <v>31</v>
      </c>
      <c r="H105" s="238" t="s">
        <v>19</v>
      </c>
      <c r="I105" s="238" t="s">
        <v>403</v>
      </c>
      <c r="J105" s="238" t="s">
        <v>128</v>
      </c>
      <c r="K105" s="238" t="s">
        <v>34</v>
      </c>
      <c r="L105" s="238" t="s">
        <v>179</v>
      </c>
      <c r="M105" s="240" t="s">
        <v>367</v>
      </c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ht="12.0" customHeight="1">
      <c r="A106" s="234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2.0" customHeight="1">
      <c r="A107" s="173" t="s">
        <v>363</v>
      </c>
      <c r="B107" s="179">
        <v>0.0</v>
      </c>
      <c r="C107" s="179">
        <v>0.0</v>
      </c>
      <c r="D107" s="179">
        <v>0.0</v>
      </c>
      <c r="E107" s="179">
        <v>6.0</v>
      </c>
      <c r="F107" s="179">
        <v>1.0</v>
      </c>
      <c r="G107" s="179">
        <v>4.0</v>
      </c>
      <c r="H107" s="179">
        <v>0.0</v>
      </c>
      <c r="I107" s="179">
        <v>0.0</v>
      </c>
      <c r="J107" s="179">
        <v>0.0</v>
      </c>
      <c r="K107" s="179">
        <v>9.0</v>
      </c>
      <c r="L107" s="179">
        <v>0.0</v>
      </c>
      <c r="M107" s="179">
        <v>0.0</v>
      </c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2.0" customHeight="1">
      <c r="A108" s="173" t="s">
        <v>359</v>
      </c>
      <c r="B108" s="179">
        <v>0.0</v>
      </c>
      <c r="C108" s="179">
        <v>3.0</v>
      </c>
      <c r="D108" s="179">
        <v>1.0</v>
      </c>
      <c r="E108" s="179">
        <v>4.0</v>
      </c>
      <c r="F108" s="179">
        <v>2.0</v>
      </c>
      <c r="G108" s="179">
        <v>0.0</v>
      </c>
      <c r="H108" s="179">
        <v>0.0</v>
      </c>
      <c r="I108" s="179">
        <v>3.0</v>
      </c>
      <c r="J108" s="179">
        <v>3.0</v>
      </c>
      <c r="K108" s="179">
        <v>5.0</v>
      </c>
      <c r="L108" s="179">
        <v>1.0</v>
      </c>
      <c r="M108" s="179">
        <v>8.0</v>
      </c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2.0" customHeight="1">
      <c r="A109" s="173" t="s">
        <v>361</v>
      </c>
      <c r="B109" s="179">
        <v>1.0</v>
      </c>
      <c r="C109" s="179">
        <v>2.0</v>
      </c>
      <c r="D109" s="179">
        <v>1.0</v>
      </c>
      <c r="E109" s="179">
        <v>2.0</v>
      </c>
      <c r="F109" s="179">
        <v>3.0</v>
      </c>
      <c r="G109" s="179">
        <v>0.0</v>
      </c>
      <c r="H109" s="179">
        <v>1.0</v>
      </c>
      <c r="I109" s="179">
        <v>1.0</v>
      </c>
      <c r="J109" s="179">
        <v>3.0</v>
      </c>
      <c r="K109" s="179">
        <v>6.0</v>
      </c>
      <c r="L109" s="179">
        <v>0.0</v>
      </c>
      <c r="M109" s="179">
        <v>5.0</v>
      </c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2.0" customHeight="1">
      <c r="A110" s="173" t="s">
        <v>364</v>
      </c>
      <c r="B110" s="179">
        <v>0.0</v>
      </c>
      <c r="C110" s="179">
        <v>0.0</v>
      </c>
      <c r="D110" s="179">
        <v>0.0</v>
      </c>
      <c r="E110" s="179">
        <v>6.0</v>
      </c>
      <c r="F110" s="179">
        <v>0.0</v>
      </c>
      <c r="G110" s="179">
        <v>2.0</v>
      </c>
      <c r="H110" s="179">
        <v>0.0</v>
      </c>
      <c r="I110" s="179">
        <v>0.0</v>
      </c>
      <c r="J110" s="179">
        <v>1.0</v>
      </c>
      <c r="K110" s="179">
        <v>0.0</v>
      </c>
      <c r="L110" s="179">
        <v>2.0</v>
      </c>
      <c r="M110" s="179">
        <v>2.0</v>
      </c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2.0" customHeight="1">
      <c r="A111" s="173" t="s">
        <v>360</v>
      </c>
      <c r="B111" s="179">
        <v>0.0</v>
      </c>
      <c r="C111" s="179">
        <v>3.0</v>
      </c>
      <c r="D111" s="179">
        <v>2.0</v>
      </c>
      <c r="E111" s="179">
        <v>0.0</v>
      </c>
      <c r="F111" s="179">
        <v>3.0</v>
      </c>
      <c r="G111" s="179">
        <v>3.0</v>
      </c>
      <c r="H111" s="179">
        <v>1.0</v>
      </c>
      <c r="I111" s="179">
        <v>0.0</v>
      </c>
      <c r="J111" s="179">
        <v>4.0</v>
      </c>
      <c r="K111" s="179">
        <v>6.0</v>
      </c>
      <c r="L111" s="179">
        <v>2.0</v>
      </c>
      <c r="M111" s="179">
        <v>2.0</v>
      </c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2.0" customHeight="1">
      <c r="A112" s="173" t="s">
        <v>365</v>
      </c>
      <c r="B112" s="179">
        <v>0.0</v>
      </c>
      <c r="C112" s="179">
        <v>1.0</v>
      </c>
      <c r="D112" s="179">
        <v>1.0</v>
      </c>
      <c r="E112" s="179">
        <v>3.0</v>
      </c>
      <c r="F112" s="179">
        <v>0.0</v>
      </c>
      <c r="G112" s="179">
        <v>0.0</v>
      </c>
      <c r="H112" s="179">
        <v>2.0</v>
      </c>
      <c r="I112" s="179">
        <v>0.0</v>
      </c>
      <c r="J112" s="179">
        <v>6.0</v>
      </c>
      <c r="K112" s="179">
        <v>1.0</v>
      </c>
      <c r="L112" s="179">
        <v>0.0</v>
      </c>
      <c r="M112" s="179">
        <v>1.0</v>
      </c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2.0" customHeight="1">
      <c r="A113" s="173" t="s">
        <v>362</v>
      </c>
      <c r="B113" s="179">
        <v>0.0</v>
      </c>
      <c r="C113" s="179">
        <v>0.0</v>
      </c>
      <c r="D113" s="179">
        <v>0.0</v>
      </c>
      <c r="E113" s="179">
        <v>1.0</v>
      </c>
      <c r="F113" s="179">
        <v>4.0</v>
      </c>
      <c r="G113" s="179">
        <v>2.0</v>
      </c>
      <c r="H113" s="179">
        <v>2.0</v>
      </c>
      <c r="I113" s="179">
        <v>0.0</v>
      </c>
      <c r="J113" s="179">
        <v>6.0</v>
      </c>
      <c r="K113" s="179">
        <v>1.0</v>
      </c>
      <c r="L113" s="179">
        <v>1.0</v>
      </c>
      <c r="M113" s="179">
        <v>2.0</v>
      </c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2.0" customHeight="1">
      <c r="A114" s="173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2.0" customHeight="1">
      <c r="A115" s="234" t="s">
        <v>392</v>
      </c>
      <c r="B115" s="179">
        <v>1.0</v>
      </c>
      <c r="C115" s="179">
        <v>9.0</v>
      </c>
      <c r="D115" s="179">
        <v>5.0</v>
      </c>
      <c r="E115" s="179">
        <v>22.0</v>
      </c>
      <c r="F115" s="179">
        <v>13.0</v>
      </c>
      <c r="G115" s="179">
        <v>11.0</v>
      </c>
      <c r="H115" s="179">
        <v>6.0</v>
      </c>
      <c r="I115" s="179">
        <v>4.0</v>
      </c>
      <c r="J115" s="179">
        <v>23.0</v>
      </c>
      <c r="K115" s="179">
        <v>28.0</v>
      </c>
      <c r="L115" s="179">
        <v>6.0</v>
      </c>
      <c r="M115" s="226">
        <v>20.0</v>
      </c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2.0" customHeight="1">
      <c r="A116" s="234" t="s">
        <v>393</v>
      </c>
      <c r="B116" s="179">
        <v>1.0</v>
      </c>
      <c r="C116" s="179">
        <v>-1.0</v>
      </c>
      <c r="D116" s="179">
        <v>0.0</v>
      </c>
      <c r="E116" s="179">
        <v>5.0</v>
      </c>
      <c r="F116" s="179">
        <v>-1.0</v>
      </c>
      <c r="G116" s="179">
        <v>4.0</v>
      </c>
      <c r="H116" s="179">
        <v>-3.0</v>
      </c>
      <c r="I116" s="179">
        <v>4.0</v>
      </c>
      <c r="J116" s="179">
        <v>-1.0</v>
      </c>
      <c r="K116" s="179">
        <v>7.0</v>
      </c>
      <c r="L116" s="179">
        <v>1.0</v>
      </c>
      <c r="M116" s="179">
        <v>6.0</v>
      </c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2.0" customHeight="1">
      <c r="A117" s="173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2.0" customHeight="1">
      <c r="A118" s="173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2.0" customHeight="1">
      <c r="A119" s="252" t="s">
        <v>407</v>
      </c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2.0" customHeight="1">
      <c r="A120" s="187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2.0" customHeight="1">
      <c r="A121" s="213"/>
      <c r="B121" s="213" t="s">
        <v>370</v>
      </c>
      <c r="C121" s="213" t="s">
        <v>371</v>
      </c>
      <c r="D121" s="215" t="s">
        <v>372</v>
      </c>
      <c r="E121" s="245" t="s">
        <v>396</v>
      </c>
      <c r="F121" s="246" t="s">
        <v>377</v>
      </c>
      <c r="G121" s="246" t="s">
        <v>377</v>
      </c>
      <c r="H121" s="246" t="s">
        <v>378</v>
      </c>
      <c r="I121" s="246" t="s">
        <v>376</v>
      </c>
      <c r="J121" s="246" t="s">
        <v>376</v>
      </c>
      <c r="K121" s="246" t="s">
        <v>395</v>
      </c>
      <c r="L121" s="246" t="s">
        <v>374</v>
      </c>
      <c r="M121" s="218" t="s">
        <v>379</v>
      </c>
      <c r="N121" s="212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2.0" customHeight="1">
      <c r="A122" s="219"/>
      <c r="B122" s="219" t="s">
        <v>380</v>
      </c>
      <c r="C122" s="219" t="s">
        <v>381</v>
      </c>
      <c r="D122" s="220" t="s">
        <v>380</v>
      </c>
      <c r="E122" s="247" t="s">
        <v>385</v>
      </c>
      <c r="F122" s="223" t="s">
        <v>384</v>
      </c>
      <c r="G122" s="223" t="s">
        <v>382</v>
      </c>
      <c r="H122" s="223" t="s">
        <v>383</v>
      </c>
      <c r="I122" s="223" t="s">
        <v>405</v>
      </c>
      <c r="J122" s="223" t="s">
        <v>406</v>
      </c>
      <c r="K122" s="223" t="s">
        <v>386</v>
      </c>
      <c r="L122" s="223" t="s">
        <v>305</v>
      </c>
      <c r="M122" s="224" t="s">
        <v>389</v>
      </c>
      <c r="N122" s="212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2.0" customHeight="1">
      <c r="A123" s="173"/>
      <c r="B123" s="179"/>
      <c r="C123" s="179"/>
      <c r="D123" s="179"/>
      <c r="E123" s="225"/>
      <c r="F123" s="179"/>
      <c r="G123" s="179"/>
      <c r="H123" s="179"/>
      <c r="I123" s="179"/>
      <c r="J123" s="179"/>
      <c r="K123" s="179"/>
      <c r="L123" s="179"/>
      <c r="M123" s="179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2.0" customHeight="1">
      <c r="A124" s="173" t="s">
        <v>363</v>
      </c>
      <c r="B124" s="179">
        <v>12.0</v>
      </c>
      <c r="C124" s="179">
        <v>13.0</v>
      </c>
      <c r="D124" s="179">
        <v>5.0</v>
      </c>
      <c r="E124" s="225">
        <v>2.0</v>
      </c>
      <c r="F124" s="179">
        <v>2.0</v>
      </c>
      <c r="G124" s="179">
        <v>2.0</v>
      </c>
      <c r="H124" s="179">
        <v>4.0</v>
      </c>
      <c r="I124" s="179">
        <v>12.0</v>
      </c>
      <c r="J124" s="179">
        <v>11.0</v>
      </c>
      <c r="K124" s="179">
        <v>4.0</v>
      </c>
      <c r="L124" s="179">
        <v>7.0</v>
      </c>
      <c r="M124" s="228">
        <v>44.0</v>
      </c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2.0" customHeight="1">
      <c r="A125" s="173" t="s">
        <v>359</v>
      </c>
      <c r="B125" s="179">
        <v>24.0</v>
      </c>
      <c r="C125" s="179">
        <v>26.0</v>
      </c>
      <c r="D125" s="179">
        <v>20.0</v>
      </c>
      <c r="E125" s="225">
        <v>12.0</v>
      </c>
      <c r="F125" s="179">
        <v>16.0</v>
      </c>
      <c r="G125" s="179">
        <v>15.0</v>
      </c>
      <c r="H125" s="179">
        <v>14.0</v>
      </c>
      <c r="I125" s="179">
        <v>22.0</v>
      </c>
      <c r="J125" s="179">
        <v>22.0</v>
      </c>
      <c r="K125" s="179">
        <v>20.0</v>
      </c>
      <c r="L125" s="179">
        <v>20.0</v>
      </c>
      <c r="M125" s="228">
        <v>141.0</v>
      </c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2.0" customHeight="1">
      <c r="A126" s="173" t="s">
        <v>361</v>
      </c>
      <c r="B126" s="179">
        <v>18.0</v>
      </c>
      <c r="C126" s="179">
        <v>21.0</v>
      </c>
      <c r="D126" s="179">
        <v>13.0</v>
      </c>
      <c r="E126" s="225">
        <v>13.0</v>
      </c>
      <c r="F126" s="179">
        <v>11.0</v>
      </c>
      <c r="G126" s="179">
        <v>11.0</v>
      </c>
      <c r="H126" s="179">
        <v>14.0</v>
      </c>
      <c r="I126" s="179">
        <v>15.0</v>
      </c>
      <c r="J126" s="179">
        <v>15.0</v>
      </c>
      <c r="K126" s="179">
        <v>15.0</v>
      </c>
      <c r="L126" s="179">
        <v>15.0</v>
      </c>
      <c r="M126" s="228">
        <v>109.0</v>
      </c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2.0" customHeight="1">
      <c r="A127" s="173" t="s">
        <v>364</v>
      </c>
      <c r="B127" s="179">
        <v>6.0</v>
      </c>
      <c r="C127" s="179">
        <v>6.0</v>
      </c>
      <c r="D127" s="179">
        <v>0.0</v>
      </c>
      <c r="E127" s="225">
        <v>0.0</v>
      </c>
      <c r="F127" s="179">
        <v>4.0</v>
      </c>
      <c r="G127" s="179">
        <v>4.0</v>
      </c>
      <c r="H127" s="179">
        <v>4.0</v>
      </c>
      <c r="I127" s="179">
        <v>0.0</v>
      </c>
      <c r="J127" s="179">
        <v>0.0</v>
      </c>
      <c r="K127" s="179">
        <v>0.0</v>
      </c>
      <c r="L127" s="179">
        <v>6.0</v>
      </c>
      <c r="M127" s="228">
        <v>18.0</v>
      </c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2.0" customHeight="1">
      <c r="A128" s="173" t="s">
        <v>360</v>
      </c>
      <c r="B128" s="179">
        <v>17.0</v>
      </c>
      <c r="C128" s="179">
        <v>21.0</v>
      </c>
      <c r="D128" s="179">
        <v>15.0</v>
      </c>
      <c r="E128" s="225">
        <v>12.0</v>
      </c>
      <c r="F128" s="179">
        <v>14.0</v>
      </c>
      <c r="G128" s="179">
        <v>13.0</v>
      </c>
      <c r="H128" s="179">
        <v>10.0</v>
      </c>
      <c r="I128" s="179">
        <v>18.0</v>
      </c>
      <c r="J128" s="179">
        <v>17.0</v>
      </c>
      <c r="K128" s="179">
        <v>11.0</v>
      </c>
      <c r="L128" s="179">
        <v>14.0</v>
      </c>
      <c r="M128" s="228">
        <v>109.0</v>
      </c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2.0" customHeight="1">
      <c r="A129" s="173" t="s">
        <v>365</v>
      </c>
      <c r="B129" s="179">
        <v>18.0</v>
      </c>
      <c r="C129" s="179">
        <v>19.0</v>
      </c>
      <c r="D129" s="179">
        <v>8.0</v>
      </c>
      <c r="E129" s="225">
        <v>7.0</v>
      </c>
      <c r="F129" s="179">
        <v>6.0</v>
      </c>
      <c r="G129" s="179">
        <v>6.0</v>
      </c>
      <c r="H129" s="179">
        <v>0.0</v>
      </c>
      <c r="I129" s="179">
        <v>9.0</v>
      </c>
      <c r="J129" s="179">
        <v>10.0</v>
      </c>
      <c r="K129" s="179">
        <v>6.0</v>
      </c>
      <c r="L129" s="179">
        <v>13.0</v>
      </c>
      <c r="M129" s="228">
        <v>57.0</v>
      </c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2.0" customHeight="1">
      <c r="A130" s="173" t="s">
        <v>362</v>
      </c>
      <c r="B130" s="179">
        <v>17.0</v>
      </c>
      <c r="C130" s="179">
        <v>20.0</v>
      </c>
      <c r="D130" s="179">
        <v>11.0</v>
      </c>
      <c r="E130" s="225">
        <v>13.0</v>
      </c>
      <c r="F130" s="179">
        <v>12.0</v>
      </c>
      <c r="G130" s="179">
        <v>12.0</v>
      </c>
      <c r="H130" s="179">
        <v>10.0</v>
      </c>
      <c r="I130" s="179">
        <v>13.0</v>
      </c>
      <c r="J130" s="179">
        <v>11.0</v>
      </c>
      <c r="K130" s="179">
        <v>10.0</v>
      </c>
      <c r="L130" s="179">
        <v>9.0</v>
      </c>
      <c r="M130" s="228">
        <v>90.0</v>
      </c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2.0" customHeight="1">
      <c r="A131" s="173"/>
      <c r="B131" s="179"/>
      <c r="C131" s="179"/>
      <c r="D131" s="179"/>
      <c r="E131" s="225"/>
      <c r="F131" s="179"/>
      <c r="G131" s="179"/>
      <c r="H131" s="179"/>
      <c r="I131" s="179"/>
      <c r="J131" s="179"/>
      <c r="K131" s="179"/>
      <c r="L131" s="179"/>
      <c r="M131" s="228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2.0" customHeight="1">
      <c r="A132" s="254" t="s">
        <v>58</v>
      </c>
      <c r="B132" s="228">
        <v>112.0</v>
      </c>
      <c r="C132" s="228">
        <v>126.0</v>
      </c>
      <c r="D132" s="228">
        <v>72.0</v>
      </c>
      <c r="E132" s="255">
        <v>59.0</v>
      </c>
      <c r="F132" s="228">
        <v>65.0</v>
      </c>
      <c r="G132" s="228">
        <v>63.0</v>
      </c>
      <c r="H132" s="228">
        <v>56.0</v>
      </c>
      <c r="I132" s="228">
        <v>89.0</v>
      </c>
      <c r="J132" s="228">
        <v>86.0</v>
      </c>
      <c r="K132" s="228">
        <v>66.0</v>
      </c>
      <c r="L132" s="228">
        <v>84.0</v>
      </c>
      <c r="M132" s="228">
        <v>568.0</v>
      </c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</row>
    <row r="133" ht="12.0" customHeight="1">
      <c r="A133" s="173" t="s">
        <v>390</v>
      </c>
      <c r="B133" s="179">
        <v>4.0</v>
      </c>
      <c r="C133" s="179"/>
      <c r="D133" s="179">
        <v>11.0</v>
      </c>
      <c r="E133" s="225">
        <v>1.0</v>
      </c>
      <c r="F133" s="179">
        <v>-4.0</v>
      </c>
      <c r="G133" s="179">
        <v>14.0</v>
      </c>
      <c r="H133" s="179">
        <v>11.0</v>
      </c>
      <c r="I133" s="179">
        <v>15.0</v>
      </c>
      <c r="J133" s="179">
        <v>19.0</v>
      </c>
      <c r="K133" s="179">
        <v>0.0</v>
      </c>
      <c r="L133" s="179">
        <v>18.0</v>
      </c>
      <c r="M133" s="179">
        <v>140.0</v>
      </c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2.0" customHeight="1">
      <c r="A134" s="173" t="s">
        <v>391</v>
      </c>
      <c r="B134" s="179"/>
      <c r="C134" s="179"/>
      <c r="D134" s="179"/>
      <c r="E134" s="225"/>
      <c r="F134" s="179">
        <v>-4.0</v>
      </c>
      <c r="G134" s="179">
        <v>-6.0</v>
      </c>
      <c r="H134" s="179"/>
      <c r="I134" s="179">
        <v>15.0</v>
      </c>
      <c r="J134" s="179">
        <v>19.0</v>
      </c>
      <c r="K134" s="179">
        <v>8.0</v>
      </c>
      <c r="L134" s="179">
        <v>35.0</v>
      </c>
      <c r="M134" s="179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2.0" customHeight="1">
      <c r="A135" s="173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2.0" customHeight="1">
      <c r="A136" s="237"/>
      <c r="B136" s="238"/>
      <c r="C136" s="238" t="s">
        <v>122</v>
      </c>
      <c r="D136" s="238" t="s">
        <v>37</v>
      </c>
      <c r="E136" s="238" t="s">
        <v>24</v>
      </c>
      <c r="F136" s="238" t="s">
        <v>155</v>
      </c>
      <c r="G136" s="238" t="s">
        <v>31</v>
      </c>
      <c r="H136" s="238" t="s">
        <v>19</v>
      </c>
      <c r="I136" s="238"/>
      <c r="J136" s="238" t="s">
        <v>128</v>
      </c>
      <c r="K136" s="238" t="s">
        <v>34</v>
      </c>
      <c r="L136" s="238" t="s">
        <v>179</v>
      </c>
      <c r="M136" s="240" t="s">
        <v>367</v>
      </c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ht="12.0" customHeight="1">
      <c r="A137" s="173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2.0" customHeight="1">
      <c r="A138" s="173" t="s">
        <v>363</v>
      </c>
      <c r="B138" s="179"/>
      <c r="C138" s="179">
        <v>2.0</v>
      </c>
      <c r="D138" s="179">
        <v>0.0</v>
      </c>
      <c r="E138" s="179">
        <v>2.0</v>
      </c>
      <c r="F138" s="179">
        <v>2.0</v>
      </c>
      <c r="G138" s="179">
        <v>4.0</v>
      </c>
      <c r="H138" s="179">
        <v>0.0</v>
      </c>
      <c r="I138" s="179"/>
      <c r="J138" s="179">
        <v>0.0</v>
      </c>
      <c r="K138" s="179">
        <v>2.0</v>
      </c>
      <c r="L138" s="179">
        <v>0.0</v>
      </c>
      <c r="M138" s="179">
        <v>1.0</v>
      </c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2.0" customHeight="1">
      <c r="A139" s="173" t="s">
        <v>359</v>
      </c>
      <c r="B139" s="179"/>
      <c r="C139" s="179">
        <v>4.0</v>
      </c>
      <c r="D139" s="179">
        <v>1.0</v>
      </c>
      <c r="E139" s="179">
        <v>5.0</v>
      </c>
      <c r="F139" s="179">
        <v>1.0</v>
      </c>
      <c r="G139" s="179">
        <v>0.0</v>
      </c>
      <c r="H139" s="179">
        <v>1.0</v>
      </c>
      <c r="I139" s="179"/>
      <c r="J139" s="179">
        <v>3.0</v>
      </c>
      <c r="K139" s="179">
        <v>8.0</v>
      </c>
      <c r="L139" s="179">
        <v>1.0</v>
      </c>
      <c r="M139" s="179">
        <v>2.0</v>
      </c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2.0" customHeight="1">
      <c r="A140" s="173" t="s">
        <v>361</v>
      </c>
      <c r="B140" s="179"/>
      <c r="C140" s="179">
        <v>0.0</v>
      </c>
      <c r="D140" s="179">
        <v>2.0</v>
      </c>
      <c r="E140" s="179">
        <v>1.0</v>
      </c>
      <c r="F140" s="179">
        <v>4.0</v>
      </c>
      <c r="G140" s="179">
        <v>0.0</v>
      </c>
      <c r="H140" s="179">
        <v>0.0</v>
      </c>
      <c r="I140" s="179"/>
      <c r="J140" s="179">
        <v>3.0</v>
      </c>
      <c r="K140" s="179">
        <v>7.0</v>
      </c>
      <c r="L140" s="179">
        <v>1.0</v>
      </c>
      <c r="M140" s="179">
        <v>3.0</v>
      </c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2.0" customHeight="1">
      <c r="A141" s="173" t="s">
        <v>364</v>
      </c>
      <c r="B141" s="179"/>
      <c r="C141" s="179">
        <v>0.0</v>
      </c>
      <c r="D141" s="179">
        <v>0.0</v>
      </c>
      <c r="E141" s="179">
        <v>4.0</v>
      </c>
      <c r="F141" s="179">
        <v>0.0</v>
      </c>
      <c r="G141" s="179">
        <v>1.0</v>
      </c>
      <c r="H141" s="179">
        <v>0.0</v>
      </c>
      <c r="I141" s="179"/>
      <c r="J141" s="179">
        <v>0.0</v>
      </c>
      <c r="K141" s="179">
        <v>0.0</v>
      </c>
      <c r="L141" s="179">
        <v>1.0</v>
      </c>
      <c r="M141" s="179">
        <v>0.0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2.0" customHeight="1">
      <c r="A142" s="173" t="s">
        <v>360</v>
      </c>
      <c r="B142" s="179"/>
      <c r="C142" s="179">
        <v>3.0</v>
      </c>
      <c r="D142" s="179">
        <v>1.0</v>
      </c>
      <c r="E142" s="179">
        <v>2.0</v>
      </c>
      <c r="F142" s="179">
        <v>1.0</v>
      </c>
      <c r="G142" s="179">
        <v>1.0</v>
      </c>
      <c r="H142" s="179">
        <v>2.0</v>
      </c>
      <c r="I142" s="179"/>
      <c r="J142" s="179">
        <v>4.0</v>
      </c>
      <c r="K142" s="179">
        <v>2.0</v>
      </c>
      <c r="L142" s="179">
        <v>1.0</v>
      </c>
      <c r="M142" s="179">
        <v>4.0</v>
      </c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2.0" customHeight="1">
      <c r="A143" s="173" t="s">
        <v>365</v>
      </c>
      <c r="B143" s="179"/>
      <c r="C143" s="179">
        <v>1.0</v>
      </c>
      <c r="D143" s="179">
        <v>1.0</v>
      </c>
      <c r="E143" s="179">
        <v>2.0</v>
      </c>
      <c r="F143" s="179">
        <v>2.0</v>
      </c>
      <c r="G143" s="179">
        <v>0.0</v>
      </c>
      <c r="H143" s="179">
        <v>3.0</v>
      </c>
      <c r="I143" s="179"/>
      <c r="J143" s="179">
        <v>8.0</v>
      </c>
      <c r="K143" s="179">
        <v>1.0</v>
      </c>
      <c r="L143" s="179">
        <v>0.0</v>
      </c>
      <c r="M143" s="179">
        <v>1.0</v>
      </c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2.0" customHeight="1">
      <c r="A144" s="173" t="s">
        <v>362</v>
      </c>
      <c r="B144" s="179"/>
      <c r="C144" s="179">
        <v>0.0</v>
      </c>
      <c r="D144" s="179">
        <v>0.0</v>
      </c>
      <c r="E144" s="179">
        <v>1.0</v>
      </c>
      <c r="F144" s="179">
        <v>4.0</v>
      </c>
      <c r="G144" s="179">
        <v>1.0</v>
      </c>
      <c r="H144" s="179">
        <v>3.0</v>
      </c>
      <c r="I144" s="179"/>
      <c r="J144" s="179">
        <v>6.0</v>
      </c>
      <c r="K144" s="179">
        <v>1.0</v>
      </c>
      <c r="L144" s="179">
        <v>1.0</v>
      </c>
      <c r="M144" s="179">
        <v>3.0</v>
      </c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2.0" customHeight="1">
      <c r="A145" s="173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2.0" customHeight="1">
      <c r="A146" s="173" t="s">
        <v>392</v>
      </c>
      <c r="B146" s="179"/>
      <c r="C146" s="179">
        <v>10.0</v>
      </c>
      <c r="D146" s="179">
        <v>5.0</v>
      </c>
      <c r="E146" s="179">
        <v>17.0</v>
      </c>
      <c r="F146" s="179">
        <v>14.0</v>
      </c>
      <c r="G146" s="179">
        <v>7.0</v>
      </c>
      <c r="H146" s="179">
        <v>9.0</v>
      </c>
      <c r="I146" s="179"/>
      <c r="J146" s="179">
        <v>24.0</v>
      </c>
      <c r="K146" s="179">
        <v>21.0</v>
      </c>
      <c r="L146" s="179">
        <v>5.0</v>
      </c>
      <c r="M146" s="179">
        <v>14.0</v>
      </c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2.0" customHeight="1">
      <c r="A147" s="173" t="s">
        <v>393</v>
      </c>
      <c r="B147" s="179"/>
      <c r="C147" s="179">
        <v>2.0</v>
      </c>
      <c r="D147" s="179">
        <v>-2.0</v>
      </c>
      <c r="E147" s="179">
        <v>3.0</v>
      </c>
      <c r="F147" s="179">
        <v>-2.0</v>
      </c>
      <c r="G147" s="179">
        <v>1.0</v>
      </c>
      <c r="H147" s="179">
        <v>2.0</v>
      </c>
      <c r="I147" s="179"/>
      <c r="J147" s="179"/>
      <c r="K147" s="179">
        <v>7.0</v>
      </c>
      <c r="L147" s="179">
        <v>0.0</v>
      </c>
      <c r="M147" s="179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2.0" customHeight="1">
      <c r="A148" s="173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2.0" customHeight="1">
      <c r="A149" s="173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2.0" customHeight="1">
      <c r="A150" s="252" t="s">
        <v>408</v>
      </c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2.0" customHeight="1">
      <c r="A151" s="173"/>
      <c r="B151" s="228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2.0" customHeight="1">
      <c r="A152" s="213"/>
      <c r="B152" s="213" t="s">
        <v>370</v>
      </c>
      <c r="C152" s="213"/>
      <c r="D152" s="215" t="s">
        <v>372</v>
      </c>
      <c r="E152" s="245" t="s">
        <v>395</v>
      </c>
      <c r="F152" s="246" t="s">
        <v>377</v>
      </c>
      <c r="G152" s="246" t="s">
        <v>375</v>
      </c>
      <c r="H152" s="246" t="s">
        <v>375</v>
      </c>
      <c r="I152" s="246" t="s">
        <v>376</v>
      </c>
      <c r="J152" s="246" t="s">
        <v>376</v>
      </c>
      <c r="K152" s="246" t="s">
        <v>373</v>
      </c>
      <c r="L152" s="246"/>
      <c r="M152" s="218" t="s">
        <v>379</v>
      </c>
      <c r="N152" s="212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2.0" customHeight="1">
      <c r="A153" s="219"/>
      <c r="B153" s="219" t="s">
        <v>380</v>
      </c>
      <c r="C153" s="219"/>
      <c r="D153" s="220" t="s">
        <v>380</v>
      </c>
      <c r="E153" s="247" t="s">
        <v>385</v>
      </c>
      <c r="F153" s="223" t="s">
        <v>384</v>
      </c>
      <c r="G153" s="223" t="s">
        <v>382</v>
      </c>
      <c r="H153" s="223" t="s">
        <v>383</v>
      </c>
      <c r="I153" s="223" t="s">
        <v>405</v>
      </c>
      <c r="J153" s="223" t="s">
        <v>406</v>
      </c>
      <c r="K153" s="223" t="s">
        <v>305</v>
      </c>
      <c r="L153" s="223"/>
      <c r="M153" s="224" t="s">
        <v>389</v>
      </c>
      <c r="N153" s="212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2.0" customHeight="1">
      <c r="A154" s="173" t="s">
        <v>363</v>
      </c>
      <c r="B154" s="179">
        <v>14.0</v>
      </c>
      <c r="C154" s="179"/>
      <c r="D154" s="179"/>
      <c r="E154" s="225"/>
      <c r="F154" s="179"/>
      <c r="G154" s="179"/>
      <c r="H154" s="179"/>
      <c r="I154" s="179"/>
      <c r="J154" s="179"/>
      <c r="K154" s="179"/>
      <c r="L154" s="179"/>
      <c r="M154" s="179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2.0" customHeight="1">
      <c r="A155" s="173" t="s">
        <v>359</v>
      </c>
      <c r="B155" s="179">
        <v>7.0</v>
      </c>
      <c r="C155" s="179"/>
      <c r="D155" s="179">
        <v>4.0</v>
      </c>
      <c r="E155" s="225">
        <v>4.0</v>
      </c>
      <c r="F155" s="179">
        <v>10.0</v>
      </c>
      <c r="G155" s="179">
        <v>4.0</v>
      </c>
      <c r="H155" s="179">
        <v>4.0</v>
      </c>
      <c r="I155" s="179">
        <v>9.0</v>
      </c>
      <c r="J155" s="179">
        <v>7.0</v>
      </c>
      <c r="K155" s="179">
        <v>8.0</v>
      </c>
      <c r="L155" s="179"/>
      <c r="M155" s="228">
        <v>46.0</v>
      </c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2.0" customHeight="1">
      <c r="A156" s="173" t="s">
        <v>361</v>
      </c>
      <c r="B156" s="179">
        <v>27.0</v>
      </c>
      <c r="C156" s="179"/>
      <c r="D156" s="179">
        <v>7.0</v>
      </c>
      <c r="E156" s="225">
        <v>0.0</v>
      </c>
      <c r="F156" s="179">
        <v>0.0</v>
      </c>
      <c r="G156" s="179">
        <v>0.0</v>
      </c>
      <c r="H156" s="179">
        <v>0.0</v>
      </c>
      <c r="I156" s="179">
        <v>6.0</v>
      </c>
      <c r="J156" s="179">
        <v>6.0</v>
      </c>
      <c r="K156" s="179">
        <v>4.0</v>
      </c>
      <c r="L156" s="179"/>
      <c r="M156" s="228">
        <v>16.0</v>
      </c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2.0" customHeight="1">
      <c r="A157" s="173" t="s">
        <v>364</v>
      </c>
      <c r="B157" s="179">
        <v>6.0</v>
      </c>
      <c r="C157" s="179"/>
      <c r="D157" s="179">
        <v>20.0</v>
      </c>
      <c r="E157" s="225">
        <v>19.0</v>
      </c>
      <c r="F157" s="179">
        <v>15.0</v>
      </c>
      <c r="G157" s="179">
        <v>16.0</v>
      </c>
      <c r="H157" s="179">
        <v>16.0</v>
      </c>
      <c r="I157" s="179">
        <v>23.0</v>
      </c>
      <c r="J157" s="179">
        <v>22.0</v>
      </c>
      <c r="K157" s="179">
        <v>20.0</v>
      </c>
      <c r="L157" s="179"/>
      <c r="M157" s="228">
        <v>131.0</v>
      </c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2.0" customHeight="1">
      <c r="A158" s="173" t="s">
        <v>360</v>
      </c>
      <c r="B158" s="179">
        <v>13.0</v>
      </c>
      <c r="C158" s="179"/>
      <c r="D158" s="179">
        <v>0.0</v>
      </c>
      <c r="E158" s="225">
        <v>0.0</v>
      </c>
      <c r="F158" s="179">
        <v>6.0</v>
      </c>
      <c r="G158" s="179">
        <v>0.0</v>
      </c>
      <c r="H158" s="179">
        <v>0.0</v>
      </c>
      <c r="I158" s="179">
        <v>0.0</v>
      </c>
      <c r="J158" s="179">
        <v>0.0</v>
      </c>
      <c r="K158" s="179">
        <v>0.0</v>
      </c>
      <c r="L158" s="179"/>
      <c r="M158" s="228">
        <v>6.0</v>
      </c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2.0" customHeight="1">
      <c r="A159" s="173" t="s">
        <v>365</v>
      </c>
      <c r="B159" s="179">
        <v>20.0</v>
      </c>
      <c r="C159" s="179"/>
      <c r="D159" s="179">
        <v>11.0</v>
      </c>
      <c r="E159" s="225">
        <v>11.0</v>
      </c>
      <c r="F159" s="179">
        <v>10.0</v>
      </c>
      <c r="G159" s="179">
        <v>10.0</v>
      </c>
      <c r="H159" s="179">
        <v>10.0</v>
      </c>
      <c r="I159" s="179">
        <v>12.0</v>
      </c>
      <c r="J159" s="179">
        <v>12.0</v>
      </c>
      <c r="K159" s="179">
        <v>11.0</v>
      </c>
      <c r="L159" s="179"/>
      <c r="M159" s="228">
        <v>76.0</v>
      </c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2.0" customHeight="1">
      <c r="A160" s="173" t="s">
        <v>362</v>
      </c>
      <c r="B160" s="179">
        <v>21.0</v>
      </c>
      <c r="C160" s="179"/>
      <c r="D160" s="179">
        <v>11.0</v>
      </c>
      <c r="E160" s="225">
        <v>12.0</v>
      </c>
      <c r="F160" s="179">
        <v>14.0</v>
      </c>
      <c r="G160" s="179">
        <v>10.0</v>
      </c>
      <c r="H160" s="179">
        <v>8.0</v>
      </c>
      <c r="I160" s="179">
        <v>12.0</v>
      </c>
      <c r="J160" s="179">
        <v>11.0</v>
      </c>
      <c r="K160" s="179">
        <v>14.0</v>
      </c>
      <c r="L160" s="179"/>
      <c r="M160" s="228">
        <v>81.0</v>
      </c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2.0" customHeight="1">
      <c r="A161" s="173"/>
      <c r="B161" s="179"/>
      <c r="C161" s="179"/>
      <c r="D161" s="179">
        <v>8.0</v>
      </c>
      <c r="E161" s="225">
        <v>12.0</v>
      </c>
      <c r="F161" s="179">
        <v>14.0</v>
      </c>
      <c r="G161" s="179">
        <v>9.0</v>
      </c>
      <c r="H161" s="179">
        <v>7.0</v>
      </c>
      <c r="I161" s="179">
        <v>12.0</v>
      </c>
      <c r="J161" s="179">
        <v>9.0</v>
      </c>
      <c r="K161" s="179">
        <v>9.0</v>
      </c>
      <c r="L161" s="179"/>
      <c r="M161" s="228">
        <v>72.0</v>
      </c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2.0" customHeight="1">
      <c r="C162" s="179"/>
      <c r="D162" s="179"/>
      <c r="E162" s="225"/>
      <c r="F162" s="179"/>
      <c r="G162" s="179"/>
      <c r="H162" s="179"/>
      <c r="I162" s="179"/>
      <c r="J162" s="179"/>
      <c r="K162" s="179"/>
      <c r="L162" s="179"/>
      <c r="M162" s="179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2.0" customHeight="1">
      <c r="A163" s="254" t="s">
        <v>58</v>
      </c>
      <c r="B163" s="228">
        <v>108.0</v>
      </c>
      <c r="C163" s="228"/>
      <c r="D163" s="228">
        <v>61.0</v>
      </c>
      <c r="E163" s="255">
        <v>58.0</v>
      </c>
      <c r="F163" s="228">
        <v>69.0</v>
      </c>
      <c r="G163" s="228">
        <v>49.0</v>
      </c>
      <c r="H163" s="228">
        <v>45.0</v>
      </c>
      <c r="I163" s="228">
        <v>74.0</v>
      </c>
      <c r="J163" s="228">
        <v>67.0</v>
      </c>
      <c r="K163" s="228">
        <v>66.0</v>
      </c>
      <c r="L163" s="228"/>
      <c r="M163" s="228">
        <v>428.0</v>
      </c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</row>
    <row r="164" ht="12.0" customHeight="1">
      <c r="A164" s="173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2.0" customHeight="1">
      <c r="A165" s="237"/>
      <c r="B165" s="238"/>
      <c r="C165" s="238" t="s">
        <v>122</v>
      </c>
      <c r="D165" s="238" t="s">
        <v>37</v>
      </c>
      <c r="E165" s="238" t="s">
        <v>24</v>
      </c>
      <c r="F165" s="238" t="s">
        <v>155</v>
      </c>
      <c r="G165" s="238" t="s">
        <v>31</v>
      </c>
      <c r="H165" s="238" t="s">
        <v>19</v>
      </c>
      <c r="I165" s="238" t="s">
        <v>128</v>
      </c>
      <c r="J165" s="238" t="s">
        <v>34</v>
      </c>
      <c r="K165" s="238" t="s">
        <v>179</v>
      </c>
      <c r="L165" s="238"/>
      <c r="M165" s="240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ht="12.0" customHeight="1">
      <c r="A166" s="173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2.0" customHeight="1">
      <c r="A167" s="173" t="s">
        <v>363</v>
      </c>
      <c r="B167" s="179"/>
      <c r="C167" s="179">
        <v>2.0</v>
      </c>
      <c r="D167" s="179">
        <v>0.0</v>
      </c>
      <c r="E167" s="179">
        <v>5.0</v>
      </c>
      <c r="F167" s="179">
        <v>1.0</v>
      </c>
      <c r="G167" s="179">
        <v>1.0</v>
      </c>
      <c r="H167" s="179">
        <v>0.0</v>
      </c>
      <c r="I167" s="179">
        <v>1.0</v>
      </c>
      <c r="J167" s="179">
        <v>4.0</v>
      </c>
      <c r="K167" s="179">
        <v>0.0</v>
      </c>
      <c r="L167" s="179"/>
      <c r="M167" s="179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2.0" customHeight="1">
      <c r="A168" s="173" t="s">
        <v>359</v>
      </c>
      <c r="B168" s="179"/>
      <c r="C168" s="179">
        <v>1.0</v>
      </c>
      <c r="D168" s="179">
        <v>0.0</v>
      </c>
      <c r="E168" s="179">
        <v>2.0</v>
      </c>
      <c r="F168" s="179">
        <v>1.0</v>
      </c>
      <c r="G168" s="179">
        <v>0.0</v>
      </c>
      <c r="H168" s="179">
        <v>0.0</v>
      </c>
      <c r="I168" s="179">
        <v>2.0</v>
      </c>
      <c r="J168" s="179">
        <v>0.0</v>
      </c>
      <c r="K168" s="179">
        <v>1.0</v>
      </c>
      <c r="L168" s="179"/>
      <c r="M168" s="179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2.0" customHeight="1">
      <c r="A169" s="173" t="s">
        <v>361</v>
      </c>
      <c r="B169" s="179"/>
      <c r="C169" s="179">
        <v>0.0</v>
      </c>
      <c r="D169" s="179">
        <v>2.0</v>
      </c>
      <c r="E169" s="179">
        <v>0.0</v>
      </c>
      <c r="F169" s="179">
        <v>2.0</v>
      </c>
      <c r="G169" s="179">
        <v>1.0</v>
      </c>
      <c r="H169" s="179">
        <v>0.0</v>
      </c>
      <c r="I169" s="179">
        <v>7.0</v>
      </c>
      <c r="J169" s="179">
        <v>8.0</v>
      </c>
      <c r="K169" s="179">
        <v>3.0</v>
      </c>
      <c r="L169" s="179"/>
      <c r="M169" s="179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2.0" customHeight="1">
      <c r="A170" s="173" t="s">
        <v>364</v>
      </c>
      <c r="B170" s="179"/>
      <c r="C170" s="179">
        <v>2.0</v>
      </c>
      <c r="D170" s="179">
        <v>0.0</v>
      </c>
      <c r="E170" s="179">
        <v>1.0</v>
      </c>
      <c r="F170" s="179">
        <v>0.0</v>
      </c>
      <c r="G170" s="179">
        <v>1.0</v>
      </c>
      <c r="H170" s="179">
        <v>0.0</v>
      </c>
      <c r="I170" s="179">
        <v>1.0</v>
      </c>
      <c r="J170" s="179">
        <v>0.0</v>
      </c>
      <c r="K170" s="179">
        <v>0.0</v>
      </c>
      <c r="L170" s="179"/>
      <c r="M170" s="179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2.0" customHeight="1">
      <c r="A171" s="173" t="s">
        <v>360</v>
      </c>
      <c r="B171" s="179"/>
      <c r="C171" s="179">
        <v>1.0</v>
      </c>
      <c r="D171" s="179">
        <v>3.0</v>
      </c>
      <c r="E171" s="179">
        <v>2.0</v>
      </c>
      <c r="F171" s="179">
        <v>2.0</v>
      </c>
      <c r="G171" s="179">
        <v>2.0</v>
      </c>
      <c r="H171" s="179">
        <v>1.0</v>
      </c>
      <c r="I171" s="179">
        <v>2.0</v>
      </c>
      <c r="J171" s="179">
        <v>0.0</v>
      </c>
      <c r="K171" s="179">
        <v>0.0</v>
      </c>
      <c r="L171" s="179"/>
      <c r="M171" s="179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2.0" customHeight="1">
      <c r="A172" s="173" t="s">
        <v>365</v>
      </c>
      <c r="B172" s="179"/>
      <c r="C172" s="179">
        <v>2.0</v>
      </c>
      <c r="D172" s="179">
        <v>2.0</v>
      </c>
      <c r="E172" s="179">
        <v>2.0</v>
      </c>
      <c r="F172" s="179">
        <v>2.0</v>
      </c>
      <c r="G172" s="179">
        <v>1.0</v>
      </c>
      <c r="H172" s="179">
        <v>3.0</v>
      </c>
      <c r="I172" s="179">
        <v>8.0</v>
      </c>
      <c r="J172" s="179">
        <v>0.0</v>
      </c>
      <c r="K172" s="179">
        <v>0.0</v>
      </c>
      <c r="L172" s="179"/>
      <c r="M172" s="179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2.0" customHeight="1">
      <c r="A173" s="173" t="s">
        <v>362</v>
      </c>
      <c r="B173" s="179"/>
      <c r="C173" s="179">
        <v>0.0</v>
      </c>
      <c r="D173" s="179">
        <v>0.0</v>
      </c>
      <c r="E173" s="179">
        <v>2.0</v>
      </c>
      <c r="F173" s="179">
        <v>8.0</v>
      </c>
      <c r="G173" s="179">
        <v>0.0</v>
      </c>
      <c r="H173" s="179">
        <v>3.0</v>
      </c>
      <c r="I173" s="179">
        <v>4.0</v>
      </c>
      <c r="J173" s="179">
        <v>2.0</v>
      </c>
      <c r="K173" s="179">
        <v>1.0</v>
      </c>
      <c r="L173" s="179"/>
      <c r="M173" s="179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2.0" customHeight="1">
      <c r="A174" s="173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2.0" customHeight="1">
      <c r="A175" s="254" t="s">
        <v>392</v>
      </c>
      <c r="B175" s="228"/>
      <c r="C175" s="228">
        <v>8.0</v>
      </c>
      <c r="D175" s="228">
        <v>7.0</v>
      </c>
      <c r="E175" s="228">
        <v>14.0</v>
      </c>
      <c r="F175" s="228">
        <v>16.0</v>
      </c>
      <c r="G175" s="228">
        <v>6.0</v>
      </c>
      <c r="H175" s="228">
        <v>7.0</v>
      </c>
      <c r="I175" s="228">
        <v>25.0</v>
      </c>
      <c r="J175" s="228">
        <v>14.0</v>
      </c>
      <c r="K175" s="228">
        <v>5.0</v>
      </c>
      <c r="L175" s="228"/>
      <c r="M175" s="228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</row>
    <row r="176" ht="12.0" customHeight="1"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2.0" customHeight="1"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2.0" customHeight="1">
      <c r="H178" s="179"/>
      <c r="I178" s="179"/>
      <c r="J178" s="179"/>
      <c r="K178" s="179"/>
      <c r="L178" s="179"/>
      <c r="M178" s="179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2.0" customHeight="1">
      <c r="H179" s="179"/>
      <c r="I179" s="179"/>
      <c r="J179" s="179"/>
      <c r="K179" s="179"/>
      <c r="L179" s="179"/>
      <c r="M179" s="179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2.0" customHeight="1">
      <c r="H180" s="179"/>
      <c r="I180" s="179"/>
      <c r="J180" s="179"/>
      <c r="K180" s="179"/>
      <c r="L180" s="179"/>
      <c r="M180" s="179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2.0" customHeight="1">
      <c r="H181" s="179"/>
      <c r="I181" s="179"/>
      <c r="J181" s="179"/>
      <c r="K181" s="179"/>
      <c r="L181" s="179"/>
      <c r="M181" s="179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2.0" customHeight="1">
      <c r="H182" s="179"/>
      <c r="I182" s="179"/>
      <c r="J182" s="179"/>
      <c r="K182" s="179"/>
      <c r="L182" s="179"/>
      <c r="M182" s="179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2.0" customHeight="1"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2.0" customHeight="1"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2.0" customHeight="1"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2.0" customHeight="1"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2.0" customHeight="1"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2.0" customHeight="1"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2.0" customHeight="1"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2.0" customHeight="1"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2.0" customHeight="1"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2.0" customHeight="1"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2.0" customHeight="1"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2.0" customHeight="1"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2.0" customHeight="1"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2.0" customHeight="1"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2.0" customHeight="1"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2.0" customHeight="1"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2.0" customHeight="1"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2.0" customHeight="1"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2.0" customHeight="1"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2.0" customHeight="1"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2.0" customHeight="1"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2.0" customHeight="1"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2.0" customHeight="1"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2.0" customHeight="1"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2.0" customHeight="1"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2.0" customHeight="1"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2.0" customHeight="1"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2.0" customHeight="1"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2.0" customHeight="1"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2.0" customHeight="1"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2.0" customHeight="1"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2.0" customHeight="1"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2.0" customHeight="1"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2.0" customHeight="1"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2.0" customHeight="1"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2.0" customHeight="1"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2.0" customHeight="1"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2.0" customHeight="1"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2.0" customHeight="1"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2.0" customHeight="1"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2.0" customHeight="1"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2.0" customHeight="1"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2.0" customHeight="1"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2.0" customHeight="1"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2.0" customHeight="1"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2.0" customHeight="1"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2.0" customHeight="1"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2.0" customHeight="1"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2.0" customHeight="1"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2.0" customHeight="1"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2.0" customHeight="1"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2.0" customHeight="1"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2.0" customHeight="1"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2.0" customHeight="1"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2.0" customHeight="1"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2.0" customHeight="1"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2.0" customHeight="1"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2.0" customHeight="1"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2.0" customHeight="1"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2.0" customHeight="1"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2.0" customHeight="1"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2.0" customHeight="1"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2.0" customHeight="1"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2.0" customHeight="1"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2.0" customHeight="1"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2.0" customHeight="1"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2.0" customHeight="1"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2.0" customHeight="1"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2.0" customHeight="1"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2.0" customHeight="1"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2.0" customHeight="1"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2.0" customHeight="1"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2.0" customHeight="1"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2.0" customHeight="1"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2.0" customHeight="1"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2.0" customHeight="1"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2.0" customHeight="1"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2.0" customHeight="1"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2.0" customHeight="1"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2.0" customHeight="1"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2.0" customHeight="1"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2.0" customHeight="1"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2.0" customHeight="1"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2.0" customHeight="1"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2.0" customHeight="1"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2.0" customHeight="1"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2.0" customHeight="1"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2.0" customHeight="1"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2.0" customHeight="1"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2.0" customHeight="1"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2.0" customHeight="1"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2.0" customHeight="1"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2.0" customHeight="1"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2.0" customHeight="1"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2.0" customHeight="1">
      <c r="B277" s="179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2.0" customHeight="1">
      <c r="B278" s="179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2.0" customHeight="1"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2.0" customHeight="1"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2.0" customHeight="1"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2.0" customHeight="1"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2.0" customHeight="1"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2.0" customHeight="1"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2.0" customHeight="1"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2.0" customHeight="1">
      <c r="B286" s="179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2.0" customHeight="1"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2.0" customHeight="1"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2.0" customHeight="1"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2.0" customHeight="1"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2.0" customHeight="1"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2.0" customHeight="1"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2.0" customHeight="1"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2.0" customHeight="1"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2.0" customHeight="1"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2.0" customHeight="1">
      <c r="B296" s="179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2.0" customHeight="1"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2.0" customHeight="1">
      <c r="B298" s="179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2.0" customHeight="1">
      <c r="B299" s="179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2.0" customHeight="1">
      <c r="B300" s="179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2.0" customHeight="1"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2.0" customHeight="1">
      <c r="B302" s="179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2.0" customHeight="1"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2.0" customHeight="1"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2.0" customHeight="1"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2.0" customHeight="1">
      <c r="B306" s="179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2.0" customHeight="1"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2.0" customHeight="1"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2.0" customHeight="1"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2.0" customHeight="1"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2.0" customHeight="1"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2.0" customHeight="1"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2.0" customHeight="1"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2.0" customHeight="1"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2.0" customHeight="1"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2.0" customHeight="1"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2.0" customHeight="1"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2.0" customHeight="1"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2.0" customHeight="1"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2.0" customHeight="1"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2.0" customHeight="1"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2.0" customHeight="1"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2.0" customHeight="1"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2.0" customHeight="1"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2.0" customHeight="1"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2.0" customHeight="1"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2.0" customHeight="1"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2.0" customHeight="1"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2.0" customHeight="1"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2.0" customHeight="1"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2.0" customHeight="1"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2.0" customHeight="1"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2.0" customHeight="1"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2.0" customHeight="1"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2.0" customHeight="1"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2.0" customHeight="1"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2.0" customHeight="1"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2.0" customHeight="1"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2.0" customHeight="1"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2.0" customHeight="1"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2.0" customHeight="1"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2.0" customHeight="1"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2.0" customHeight="1"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2.0" customHeight="1"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2.0" customHeight="1"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2.0" customHeight="1"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2.0" customHeight="1"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2.0" customHeight="1"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2.0" customHeight="1"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2.0" customHeight="1"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2.0" customHeight="1"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2.0" customHeight="1"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2.0" customHeight="1"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2.0" customHeight="1"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2.0" customHeight="1"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2.0" customHeight="1"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2.0" customHeight="1"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2.0" customHeight="1"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2.0" customHeight="1"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2.0" customHeight="1"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2.0" customHeight="1"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2.0" customHeight="1"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2.0" customHeight="1"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2.0" customHeight="1"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2.0" customHeight="1"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2.0" customHeight="1"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2.0" customHeight="1"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2.0" customHeight="1"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2.0" customHeight="1"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2.0" customHeight="1"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2.0" customHeight="1"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2.0" customHeight="1"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2.0" customHeight="1"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2.0" customHeight="1"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2.0" customHeight="1"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2.0" customHeight="1"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2.0" customHeight="1"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2.0" customHeight="1"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2.0" customHeight="1"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2.0" customHeight="1"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2.0" customHeight="1"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2.0" customHeight="1"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2.0" customHeight="1">
      <c r="B383" s="179"/>
      <c r="C383" s="179"/>
      <c r="D383" s="179"/>
      <c r="E383" s="179"/>
      <c r="F383" s="179"/>
      <c r="G383" s="179"/>
      <c r="H383" s="179"/>
      <c r="I383" s="179"/>
      <c r="J383" s="179"/>
      <c r="K383" s="179"/>
      <c r="L383" s="179"/>
      <c r="M383" s="179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2.0" customHeight="1"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2.0" customHeight="1">
      <c r="B385" s="179"/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2.0" customHeight="1">
      <c r="B386" s="179"/>
      <c r="C386" s="179"/>
      <c r="D386" s="179"/>
      <c r="E386" s="179"/>
      <c r="F386" s="179"/>
      <c r="G386" s="179"/>
      <c r="H386" s="179"/>
      <c r="I386" s="179"/>
      <c r="J386" s="179"/>
      <c r="K386" s="179"/>
      <c r="L386" s="179"/>
      <c r="M386" s="179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2.0" customHeight="1"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2.0" customHeight="1">
      <c r="B388" s="179"/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2.0" customHeight="1"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2.0" customHeight="1"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2.0" customHeight="1"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2.0" customHeight="1"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2.0" customHeight="1">
      <c r="B393" s="179"/>
      <c r="C393" s="179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2.0" customHeight="1">
      <c r="B394" s="179"/>
      <c r="C394" s="179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2.0" customHeight="1">
      <c r="B395" s="179"/>
      <c r="C395" s="179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2.0" customHeight="1">
      <c r="B396" s="179"/>
      <c r="C396" s="179"/>
      <c r="D396" s="179"/>
      <c r="E396" s="179"/>
      <c r="F396" s="179"/>
      <c r="G396" s="179"/>
      <c r="H396" s="179"/>
      <c r="I396" s="179"/>
      <c r="J396" s="179"/>
      <c r="K396" s="179"/>
      <c r="L396" s="179"/>
      <c r="M396" s="179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2.0" customHeight="1">
      <c r="B397" s="179"/>
      <c r="C397" s="179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2.0" customHeight="1">
      <c r="B398" s="179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2.0" customHeight="1">
      <c r="B399" s="179"/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2.0" customHeight="1">
      <c r="B400" s="179"/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2.0" customHeight="1">
      <c r="B401" s="179"/>
      <c r="C401" s="179"/>
      <c r="D401" s="179"/>
      <c r="E401" s="179"/>
      <c r="F401" s="179"/>
      <c r="G401" s="179"/>
      <c r="H401" s="179"/>
      <c r="I401" s="179"/>
      <c r="J401" s="179"/>
      <c r="K401" s="179"/>
      <c r="L401" s="179"/>
      <c r="M401" s="179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2.0" customHeight="1">
      <c r="B402" s="179"/>
      <c r="C402" s="179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2.0" customHeight="1"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2.0" customHeight="1"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2.0" customHeight="1"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2.0" customHeight="1">
      <c r="B406" s="179"/>
      <c r="C406" s="179"/>
      <c r="D406" s="179"/>
      <c r="E406" s="179"/>
      <c r="F406" s="179"/>
      <c r="G406" s="179"/>
      <c r="H406" s="179"/>
      <c r="I406" s="179"/>
      <c r="J406" s="179"/>
      <c r="K406" s="179"/>
      <c r="L406" s="179"/>
      <c r="M406" s="179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2.0" customHeight="1">
      <c r="B407" s="179"/>
      <c r="C407" s="179"/>
      <c r="D407" s="179"/>
      <c r="E407" s="179"/>
      <c r="F407" s="179"/>
      <c r="G407" s="179"/>
      <c r="H407" s="179"/>
      <c r="I407" s="179"/>
      <c r="J407" s="179"/>
      <c r="K407" s="179"/>
      <c r="L407" s="179"/>
      <c r="M407" s="179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2.0" customHeight="1"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2.0" customHeight="1">
      <c r="B409" s="179"/>
      <c r="C409" s="179"/>
      <c r="D409" s="179"/>
      <c r="E409" s="179"/>
      <c r="F409" s="179"/>
      <c r="G409" s="179"/>
      <c r="H409" s="179"/>
      <c r="I409" s="179"/>
      <c r="J409" s="179"/>
      <c r="K409" s="179"/>
      <c r="L409" s="179"/>
      <c r="M409" s="179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2.0" customHeight="1"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2.0" customHeight="1">
      <c r="B411" s="179"/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2.0" customHeight="1"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2.0" customHeight="1"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179"/>
      <c r="M413" s="179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2.0" customHeight="1"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2.0" customHeight="1"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2.0" customHeight="1"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2.0" customHeight="1">
      <c r="B417" s="179"/>
      <c r="C417" s="179"/>
      <c r="D417" s="179"/>
      <c r="E417" s="179"/>
      <c r="F417" s="179"/>
      <c r="G417" s="179"/>
      <c r="H417" s="179"/>
      <c r="I417" s="179"/>
      <c r="J417" s="179"/>
      <c r="K417" s="179"/>
      <c r="L417" s="179"/>
      <c r="M417" s="179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2.0" customHeight="1">
      <c r="B418" s="179"/>
      <c r="C418" s="179"/>
      <c r="D418" s="179"/>
      <c r="E418" s="179"/>
      <c r="F418" s="179"/>
      <c r="G418" s="179"/>
      <c r="H418" s="179"/>
      <c r="I418" s="179"/>
      <c r="J418" s="179"/>
      <c r="K418" s="179"/>
      <c r="L418" s="179"/>
      <c r="M418" s="179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2.0" customHeight="1">
      <c r="B419" s="179"/>
      <c r="C419" s="179"/>
      <c r="D419" s="179"/>
      <c r="E419" s="179"/>
      <c r="F419" s="179"/>
      <c r="G419" s="179"/>
      <c r="H419" s="179"/>
      <c r="I419" s="179"/>
      <c r="J419" s="179"/>
      <c r="K419" s="179"/>
      <c r="L419" s="179"/>
      <c r="M419" s="179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2.0" customHeight="1"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2.0" customHeight="1"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2.0" customHeight="1"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2.0" customHeight="1">
      <c r="B423" s="179"/>
      <c r="C423" s="179"/>
      <c r="D423" s="179"/>
      <c r="E423" s="179"/>
      <c r="F423" s="179"/>
      <c r="G423" s="179"/>
      <c r="H423" s="179"/>
      <c r="I423" s="179"/>
      <c r="J423" s="179"/>
      <c r="K423" s="179"/>
      <c r="L423" s="179"/>
      <c r="M423" s="179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2.0" customHeight="1">
      <c r="B424" s="179"/>
      <c r="C424" s="179"/>
      <c r="D424" s="179"/>
      <c r="E424" s="179"/>
      <c r="F424" s="179"/>
      <c r="G424" s="179"/>
      <c r="H424" s="179"/>
      <c r="I424" s="179"/>
      <c r="J424" s="179"/>
      <c r="K424" s="179"/>
      <c r="L424" s="179"/>
      <c r="M424" s="179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2.0" customHeight="1">
      <c r="B425" s="179"/>
      <c r="C425" s="179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2.0" customHeight="1">
      <c r="B426" s="179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2.0" customHeight="1"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2.0" customHeight="1">
      <c r="B428" s="179"/>
      <c r="C428" s="179"/>
      <c r="D428" s="179"/>
      <c r="E428" s="179"/>
      <c r="F428" s="179"/>
      <c r="G428" s="179"/>
      <c r="H428" s="179"/>
      <c r="I428" s="179"/>
      <c r="J428" s="179"/>
      <c r="K428" s="179"/>
      <c r="L428" s="179"/>
      <c r="M428" s="179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2.0" customHeight="1"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2.0" customHeight="1"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2.0" customHeight="1">
      <c r="B431" s="179"/>
      <c r="C431" s="179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2.0" customHeight="1"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2.0" customHeight="1">
      <c r="B433" s="179"/>
      <c r="C433" s="179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2.0" customHeight="1"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2.0" customHeight="1"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2.0" customHeight="1">
      <c r="B436" s="179"/>
      <c r="C436" s="179"/>
      <c r="D436" s="179"/>
      <c r="E436" s="179"/>
      <c r="F436" s="179"/>
      <c r="G436" s="179"/>
      <c r="H436" s="179"/>
      <c r="I436" s="179"/>
      <c r="J436" s="179"/>
      <c r="K436" s="179"/>
      <c r="L436" s="179"/>
      <c r="M436" s="179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2.0" customHeight="1">
      <c r="B437" s="179"/>
      <c r="C437" s="179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2.0" customHeight="1">
      <c r="B438" s="179"/>
      <c r="C438" s="179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2.0" customHeight="1">
      <c r="B439" s="179"/>
      <c r="C439" s="179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2.0" customHeight="1">
      <c r="B440" s="179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2.0" customHeight="1"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2.0" customHeight="1">
      <c r="B442" s="179"/>
      <c r="C442" s="179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2.0" customHeight="1"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2.0" customHeight="1">
      <c r="B444" s="179"/>
      <c r="C444" s="179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2.0" customHeight="1">
      <c r="B445" s="179"/>
      <c r="C445" s="179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2.0" customHeight="1">
      <c r="B446" s="179"/>
      <c r="C446" s="179"/>
      <c r="D446" s="179"/>
      <c r="E446" s="179"/>
      <c r="F446" s="179"/>
      <c r="G446" s="179"/>
      <c r="H446" s="179"/>
      <c r="I446" s="179"/>
      <c r="J446" s="179"/>
      <c r="K446" s="179"/>
      <c r="L446" s="179"/>
      <c r="M446" s="179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2.0" customHeight="1"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2.0" customHeight="1">
      <c r="B448" s="179"/>
      <c r="C448" s="179"/>
      <c r="D448" s="179"/>
      <c r="E448" s="179"/>
      <c r="F448" s="179"/>
      <c r="G448" s="179"/>
      <c r="H448" s="179"/>
      <c r="I448" s="179"/>
      <c r="J448" s="179"/>
      <c r="K448" s="179"/>
      <c r="L448" s="179"/>
      <c r="M448" s="179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2.0" customHeight="1"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79"/>
      <c r="M449" s="179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2.0" customHeight="1">
      <c r="B450" s="179"/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2.0" customHeight="1"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2.0" customHeight="1">
      <c r="B452" s="179"/>
      <c r="C452" s="179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2.0" customHeight="1"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2.0" customHeight="1">
      <c r="B454" s="179"/>
      <c r="C454" s="179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2.0" customHeight="1">
      <c r="B455" s="179"/>
      <c r="C455" s="179"/>
      <c r="D455" s="179"/>
      <c r="E455" s="179"/>
      <c r="F455" s="179"/>
      <c r="G455" s="179"/>
      <c r="H455" s="179"/>
      <c r="I455" s="179"/>
      <c r="J455" s="179"/>
      <c r="K455" s="179"/>
      <c r="L455" s="179"/>
      <c r="M455" s="179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2.0" customHeight="1">
      <c r="B456" s="179"/>
      <c r="C456" s="179"/>
      <c r="D456" s="179"/>
      <c r="E456" s="179"/>
      <c r="F456" s="179"/>
      <c r="G456" s="179"/>
      <c r="H456" s="179"/>
      <c r="I456" s="179"/>
      <c r="J456" s="179"/>
      <c r="K456" s="179"/>
      <c r="L456" s="179"/>
      <c r="M456" s="179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2.0" customHeight="1">
      <c r="B457" s="179"/>
      <c r="C457" s="179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2.0" customHeight="1">
      <c r="B458" s="179"/>
      <c r="C458" s="179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2.0" customHeight="1"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2.0" customHeight="1"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2.0" customHeight="1">
      <c r="B461" s="179"/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2.0" customHeight="1"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2.0" customHeight="1">
      <c r="B463" s="179"/>
      <c r="C463" s="179"/>
      <c r="D463" s="179"/>
      <c r="E463" s="179"/>
      <c r="F463" s="179"/>
      <c r="G463" s="179"/>
      <c r="H463" s="179"/>
      <c r="I463" s="179"/>
      <c r="J463" s="179"/>
      <c r="K463" s="179"/>
      <c r="L463" s="179"/>
      <c r="M463" s="179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2.0" customHeight="1">
      <c r="B464" s="179"/>
      <c r="C464" s="179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2.0" customHeight="1">
      <c r="B465" s="179"/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2.0" customHeight="1">
      <c r="B466" s="179"/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2.0" customHeight="1">
      <c r="B467" s="179"/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2.0" customHeight="1"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2.0" customHeight="1">
      <c r="B469" s="179"/>
      <c r="C469" s="179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2.0" customHeight="1">
      <c r="B470" s="179"/>
      <c r="C470" s="179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2.0" customHeight="1">
      <c r="B471" s="179"/>
      <c r="C471" s="179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2.0" customHeight="1"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2.0" customHeight="1">
      <c r="B473" s="179"/>
      <c r="C473" s="179"/>
      <c r="D473" s="179"/>
      <c r="E473" s="179"/>
      <c r="F473" s="179"/>
      <c r="G473" s="179"/>
      <c r="H473" s="179"/>
      <c r="I473" s="179"/>
      <c r="J473" s="179"/>
      <c r="K473" s="179"/>
      <c r="L473" s="179"/>
      <c r="M473" s="179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2.0" customHeight="1">
      <c r="B474" s="179"/>
      <c r="C474" s="179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2.0" customHeight="1"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2.0" customHeight="1"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2.0" customHeight="1">
      <c r="B477" s="179"/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2.0" customHeight="1">
      <c r="B478" s="179"/>
      <c r="C478" s="179"/>
      <c r="D478" s="179"/>
      <c r="E478" s="179"/>
      <c r="F478" s="179"/>
      <c r="G478" s="179"/>
      <c r="H478" s="179"/>
      <c r="I478" s="179"/>
      <c r="J478" s="179"/>
      <c r="K478" s="179"/>
      <c r="L478" s="179"/>
      <c r="M478" s="179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2.0" customHeight="1">
      <c r="B479" s="179"/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2.0" customHeight="1">
      <c r="B480" s="179"/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2.0" customHeight="1"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2.0" customHeight="1"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2.0" customHeight="1"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2.0" customHeight="1"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2.0" customHeight="1">
      <c r="B485" s="179"/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2.0" customHeight="1">
      <c r="B486" s="179"/>
      <c r="C486" s="179"/>
      <c r="D486" s="179"/>
      <c r="E486" s="179"/>
      <c r="F486" s="179"/>
      <c r="G486" s="179"/>
      <c r="H486" s="179"/>
      <c r="I486" s="179"/>
      <c r="J486" s="179"/>
      <c r="K486" s="179"/>
      <c r="L486" s="179"/>
      <c r="M486" s="179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2.0" customHeight="1">
      <c r="B487" s="179"/>
      <c r="C487" s="179"/>
      <c r="D487" s="179"/>
      <c r="E487" s="179"/>
      <c r="F487" s="179"/>
      <c r="G487" s="179"/>
      <c r="H487" s="179"/>
      <c r="I487" s="179"/>
      <c r="J487" s="179"/>
      <c r="K487" s="179"/>
      <c r="L487" s="179"/>
      <c r="M487" s="179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2.0" customHeight="1">
      <c r="B488" s="179"/>
      <c r="C488" s="179"/>
      <c r="D488" s="179"/>
      <c r="E488" s="179"/>
      <c r="F488" s="179"/>
      <c r="G488" s="179"/>
      <c r="H488" s="179"/>
      <c r="I488" s="179"/>
      <c r="J488" s="179"/>
      <c r="K488" s="179"/>
      <c r="L488" s="179"/>
      <c r="M488" s="179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2.0" customHeight="1">
      <c r="B489" s="179"/>
      <c r="C489" s="179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2.0" customHeight="1">
      <c r="B490" s="179"/>
      <c r="C490" s="179"/>
      <c r="D490" s="179"/>
      <c r="E490" s="179"/>
      <c r="F490" s="179"/>
      <c r="G490" s="179"/>
      <c r="H490" s="179"/>
      <c r="I490" s="179"/>
      <c r="J490" s="179"/>
      <c r="K490" s="179"/>
      <c r="L490" s="179"/>
      <c r="M490" s="179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2.0" customHeight="1"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2.0" customHeight="1"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2.0" customHeight="1"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2.0" customHeight="1"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2.0" customHeight="1">
      <c r="B495" s="179"/>
      <c r="C495" s="179"/>
      <c r="D495" s="179"/>
      <c r="E495" s="179"/>
      <c r="F495" s="179"/>
      <c r="G495" s="179"/>
      <c r="H495" s="179"/>
      <c r="I495" s="179"/>
      <c r="J495" s="179"/>
      <c r="K495" s="179"/>
      <c r="L495" s="179"/>
      <c r="M495" s="179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2.0" customHeight="1"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2.0" customHeight="1">
      <c r="B497" s="179"/>
      <c r="C497" s="179"/>
      <c r="D497" s="179"/>
      <c r="E497" s="179"/>
      <c r="F497" s="179"/>
      <c r="G497" s="179"/>
      <c r="H497" s="179"/>
      <c r="I497" s="179"/>
      <c r="J497" s="179"/>
      <c r="K497" s="179"/>
      <c r="L497" s="179"/>
      <c r="M497" s="179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2.0" customHeight="1"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2.0" customHeight="1"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2.0" customHeight="1"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2.0" customHeight="1"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2.0" customHeight="1"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2.0" customHeight="1">
      <c r="B503" s="179"/>
      <c r="C503" s="179"/>
      <c r="D503" s="179"/>
      <c r="E503" s="179"/>
      <c r="F503" s="179"/>
      <c r="G503" s="179"/>
      <c r="H503" s="179"/>
      <c r="I503" s="179"/>
      <c r="J503" s="179"/>
      <c r="K503" s="179"/>
      <c r="L503" s="179"/>
      <c r="M503" s="179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2.0" customHeight="1">
      <c r="B504" s="179"/>
      <c r="C504" s="179"/>
      <c r="D504" s="179"/>
      <c r="E504" s="179"/>
      <c r="F504" s="179"/>
      <c r="G504" s="179"/>
      <c r="H504" s="179"/>
      <c r="I504" s="179"/>
      <c r="J504" s="179"/>
      <c r="K504" s="179"/>
      <c r="L504" s="179"/>
      <c r="M504" s="179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2.0" customHeight="1"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2.0" customHeight="1"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2.0" customHeight="1"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2.0" customHeight="1">
      <c r="B508" s="179"/>
      <c r="C508" s="179"/>
      <c r="D508" s="179"/>
      <c r="E508" s="179"/>
      <c r="F508" s="179"/>
      <c r="G508" s="179"/>
      <c r="H508" s="179"/>
      <c r="I508" s="179"/>
      <c r="J508" s="179"/>
      <c r="K508" s="179"/>
      <c r="L508" s="179"/>
      <c r="M508" s="179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2.0" customHeight="1">
      <c r="B509" s="179"/>
      <c r="C509" s="179"/>
      <c r="D509" s="179"/>
      <c r="E509" s="179"/>
      <c r="F509" s="179"/>
      <c r="G509" s="179"/>
      <c r="H509" s="179"/>
      <c r="I509" s="179"/>
      <c r="J509" s="179"/>
      <c r="K509" s="179"/>
      <c r="L509" s="179"/>
      <c r="M509" s="179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2.0" customHeight="1">
      <c r="B510" s="179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2.0" customHeight="1"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2.0" customHeight="1"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2.0" customHeight="1"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2.0" customHeight="1">
      <c r="B514" s="179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2.0" customHeight="1">
      <c r="B515" s="179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2.0" customHeight="1"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2.0" customHeight="1">
      <c r="B517" s="179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2.0" customHeight="1"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2.0" customHeight="1">
      <c r="B519" s="179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2.0" customHeight="1">
      <c r="B520" s="179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2.0" customHeight="1"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2.0" customHeight="1"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2.0" customHeight="1">
      <c r="B523" s="179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2.0" customHeight="1"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2.0" customHeight="1"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2.0" customHeight="1"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2.0" customHeight="1"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2.0" customHeight="1"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2.0" customHeight="1">
      <c r="B529" s="179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2.0" customHeight="1"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2.0" customHeight="1"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2.0" customHeight="1"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2.0" customHeight="1"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2.0" customHeight="1"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2.0" customHeight="1"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2.0" customHeight="1">
      <c r="B536" s="179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2.0" customHeight="1">
      <c r="B537" s="179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2.0" customHeight="1">
      <c r="B538" s="179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2.0" customHeight="1">
      <c r="B539" s="179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2.0" customHeight="1">
      <c r="B540" s="179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79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2.0" customHeight="1"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2.0" customHeight="1"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2.0" customHeight="1"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2.0" customHeight="1">
      <c r="B544" s="179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2.0" customHeight="1">
      <c r="B545" s="179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79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2.0" customHeight="1">
      <c r="B546" s="179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79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2.0" customHeight="1">
      <c r="B547" s="179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2.0" customHeight="1">
      <c r="B548" s="179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79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2.0" customHeight="1"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79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2.0" customHeight="1"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2.0" customHeight="1">
      <c r="B551" s="179"/>
      <c r="C551" s="179"/>
      <c r="D551" s="179"/>
      <c r="E551" s="179"/>
      <c r="F551" s="179"/>
      <c r="G551" s="179"/>
      <c r="H551" s="179"/>
      <c r="I551" s="179"/>
      <c r="J551" s="179"/>
      <c r="K551" s="179"/>
      <c r="L551" s="179"/>
      <c r="M551" s="179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2.0" customHeight="1">
      <c r="B552" s="179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2.0" customHeight="1">
      <c r="B553" s="179"/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2.0" customHeight="1"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2.0" customHeight="1"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79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2.0" customHeight="1"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79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2.0" customHeight="1">
      <c r="B557" s="179"/>
      <c r="C557" s="179"/>
      <c r="D557" s="179"/>
      <c r="E557" s="179"/>
      <c r="F557" s="179"/>
      <c r="G557" s="179"/>
      <c r="H557" s="179"/>
      <c r="I557" s="179"/>
      <c r="J557" s="179"/>
      <c r="K557" s="179"/>
      <c r="L557" s="179"/>
      <c r="M557" s="179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2.0" customHeight="1">
      <c r="B558" s="179"/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2.0" customHeight="1"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79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2.0" customHeight="1"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  <c r="L560" s="179"/>
      <c r="M560" s="179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2.0" customHeight="1"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2.0" customHeight="1"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2.0" customHeight="1"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2.0" customHeight="1">
      <c r="B564" s="179"/>
      <c r="C564" s="179"/>
      <c r="D564" s="179"/>
      <c r="E564" s="179"/>
      <c r="F564" s="179"/>
      <c r="G564" s="179"/>
      <c r="H564" s="179"/>
      <c r="I564" s="179"/>
      <c r="J564" s="179"/>
      <c r="K564" s="179"/>
      <c r="L564" s="179"/>
      <c r="M564" s="179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2.0" customHeight="1">
      <c r="B565" s="179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79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2.0" customHeight="1"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2.0" customHeight="1"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2.0" customHeight="1"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2.0" customHeight="1">
      <c r="B569" s="179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79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2.0" customHeight="1">
      <c r="B570" s="179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79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2.0" customHeight="1">
      <c r="B571" s="179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79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2.0" customHeight="1">
      <c r="B572" s="179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79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2.0" customHeight="1"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2.0" customHeight="1"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2.0" customHeight="1">
      <c r="B575" s="179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2.0" customHeight="1">
      <c r="B576" s="179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79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2.0" customHeight="1">
      <c r="B577" s="179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79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2.0" customHeight="1"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2.0" customHeight="1"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2.0" customHeight="1"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2.0" customHeight="1"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79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2.0" customHeight="1"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2.0" customHeight="1"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2.0" customHeight="1"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2.0" customHeight="1"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2.0" customHeight="1"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2.0" customHeight="1"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2.0" customHeight="1">
      <c r="B588" s="179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2.0" customHeight="1">
      <c r="B589" s="179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79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2.0" customHeight="1">
      <c r="B590" s="179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79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2.0" customHeight="1">
      <c r="B591" s="179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2.0" customHeight="1"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2.0" customHeight="1">
      <c r="B593" s="179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2.0" customHeight="1">
      <c r="B594" s="179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2.0" customHeight="1"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2.0" customHeight="1"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2.0" customHeight="1"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2.0" customHeight="1"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79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2.0" customHeight="1"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2.0" customHeight="1">
      <c r="B600" s="179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79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2.0" customHeight="1">
      <c r="B601" s="179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79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2.0" customHeight="1">
      <c r="B602" s="179"/>
      <c r="C602" s="179"/>
      <c r="D602" s="179"/>
      <c r="E602" s="179"/>
      <c r="F602" s="179"/>
      <c r="G602" s="179"/>
      <c r="H602" s="179"/>
      <c r="I602" s="179"/>
      <c r="J602" s="179"/>
      <c r="K602" s="179"/>
      <c r="L602" s="179"/>
      <c r="M602" s="179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2.0" customHeight="1"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2.0" customHeight="1">
      <c r="B604" s="179"/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2.0" customHeight="1"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2.0" customHeight="1"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2.0" customHeight="1"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79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2.0" customHeight="1"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2.0" customHeight="1"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2.0" customHeight="1"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79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2.0" customHeight="1"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2.0" customHeight="1"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79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2.0" customHeight="1"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2.0" customHeight="1"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79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2.0" customHeight="1"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79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2.0" customHeight="1"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2.0" customHeight="1"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79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2.0" customHeight="1"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79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2.0" customHeight="1"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79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2.0" customHeight="1"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79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2.0" customHeight="1"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2.0" customHeight="1"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2.0" customHeight="1"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79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2.0" customHeight="1"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79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2.0" customHeight="1"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79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2.0" customHeight="1"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2.0" customHeight="1"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2.0" customHeight="1"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2.0" customHeight="1"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79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2.0" customHeight="1"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79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2.0" customHeight="1"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79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2.0" customHeight="1"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2.0" customHeight="1"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2.0" customHeight="1"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2.0" customHeight="1"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2.0" customHeight="1"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2.0" customHeight="1"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2.0" customHeight="1"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2.0" customHeight="1"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2.0" customHeight="1"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79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2.0" customHeight="1"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79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2.0" customHeight="1"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79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2.0" customHeight="1"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2.0" customHeight="1"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2.0" customHeight="1"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2.0" customHeight="1"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79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2.0" customHeight="1"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2.0" customHeight="1"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79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2.0" customHeight="1"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79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2.0" customHeight="1"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2.0" customHeight="1"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79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2.0" customHeight="1"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79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2.0" customHeight="1"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2.0" customHeight="1"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79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2.0" customHeight="1"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79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2.0" customHeight="1"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2.0" customHeight="1"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2.0" customHeight="1"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79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2.0" customHeight="1"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79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2.0" customHeight="1"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79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2.0" customHeight="1"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79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2.0" customHeight="1"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79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2.0" customHeight="1"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2.0" customHeight="1"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2.0" customHeight="1"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2.0" customHeight="1"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2.0" customHeight="1"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79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2.0" customHeight="1"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79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2.0" customHeight="1"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79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2.0" customHeight="1"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79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2.0" customHeight="1"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79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2.0" customHeight="1"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79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2.0" customHeight="1"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2.0" customHeight="1"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79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2.0" customHeight="1"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79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2.0" customHeight="1"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79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2.0" customHeight="1"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2.0" customHeight="1"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2.0" customHeight="1"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2.0" customHeight="1"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2.0" customHeight="1"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2.0" customHeight="1"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2.0" customHeight="1"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2.0" customHeight="1"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79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2.0" customHeight="1"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79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2.0" customHeight="1"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2.0" customHeight="1"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2.0" customHeight="1"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2.0" customHeight="1"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2.0" customHeight="1"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79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2.0" customHeight="1"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2.0" customHeight="1"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2.0" customHeight="1"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2.0" customHeight="1"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2.0" customHeight="1"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79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2.0" customHeight="1"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2.0" customHeight="1"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2.0" customHeight="1"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2.0" customHeight="1"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2.0" customHeight="1"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79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2.0" customHeight="1"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2.0" customHeight="1"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2.0" customHeight="1"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79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2.0" customHeight="1"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79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2.0" customHeight="1"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2.0" customHeight="1"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2.0" customHeight="1"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2.0" customHeight="1"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2.0" customHeight="1"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2.0" customHeight="1"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2.0" customHeight="1"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2.0" customHeight="1"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2.0" customHeight="1"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2.0" customHeight="1"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2.0" customHeight="1"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2.0" customHeight="1"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2.0" customHeight="1"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2.0" customHeight="1"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2.0" customHeight="1"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2.0" customHeight="1"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2.0" customHeight="1"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2.0" customHeight="1"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2.0" customHeight="1"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2.0" customHeight="1"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2.0" customHeight="1"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2.0" customHeight="1"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2.0" customHeight="1"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2.0" customHeight="1"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2.0" customHeight="1"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2.0" customHeight="1"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2.0" customHeight="1"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2.0" customHeight="1"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2.0" customHeight="1"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2.0" customHeight="1"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2.0" customHeight="1"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2.0" customHeight="1"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2.0" customHeight="1"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2.0" customHeight="1"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2.0" customHeight="1"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2.0" customHeight="1"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2.0" customHeight="1"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2.0" customHeight="1"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2.0" customHeight="1"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2.0" customHeight="1"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2.0" customHeight="1"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2.0" customHeight="1"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2.0" customHeight="1"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2.0" customHeight="1"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2.0" customHeight="1"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2.0" customHeight="1"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2.0" customHeight="1"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2.0" customHeight="1"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2.0" customHeight="1"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2.0" customHeight="1"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2.0" customHeight="1"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2.0" customHeight="1"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2.0" customHeight="1"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2.0" customHeight="1"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2.0" customHeight="1"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2.0" customHeight="1"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2.0" customHeight="1"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2.0" customHeight="1"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2.0" customHeight="1"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2.0" customHeight="1"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2.0" customHeight="1"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2.0" customHeight="1"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2.0" customHeight="1"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2.0" customHeight="1"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2.0" customHeight="1"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2.0" customHeight="1"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2.0" customHeight="1"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2.0" customHeight="1"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2.0" customHeight="1"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2.0" customHeight="1"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2.0" customHeight="1"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2.0" customHeight="1"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2.0" customHeight="1"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2.0" customHeight="1"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2.0" customHeight="1"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2.0" customHeight="1"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2.0" customHeight="1"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2.0" customHeight="1"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2.0" customHeight="1"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2.0" customHeight="1"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2.0" customHeight="1"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2.0" customHeight="1"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2.0" customHeight="1"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2.0" customHeight="1"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2.0" customHeight="1"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2.0" customHeight="1"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2.0" customHeight="1"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2.0" customHeight="1"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2.0" customHeight="1"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2.0" customHeight="1"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2.0" customHeight="1"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2.0" customHeight="1"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2.0" customHeight="1"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2.0" customHeight="1"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2.0" customHeight="1"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2.0" customHeight="1"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2.0" customHeight="1"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2.0" customHeight="1"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2.0" customHeight="1"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2.0" customHeight="1"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2.0" customHeight="1"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2.0" customHeight="1"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2.0" customHeight="1"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2.0" customHeight="1"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2.0" customHeight="1"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2.0" customHeight="1"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2.0" customHeight="1"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2.0" customHeight="1"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2.0" customHeight="1"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2.0" customHeight="1"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2.0" customHeight="1"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2.0" customHeight="1"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2.0" customHeight="1"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2.0" customHeight="1"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2.0" customHeight="1"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2.0" customHeight="1"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2.0" customHeight="1"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2.0" customHeight="1"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2.0" customHeight="1"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2.0" customHeight="1"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2.0" customHeight="1"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2.0" customHeight="1"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2.0" customHeight="1"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2.0" customHeight="1"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2.0" customHeight="1"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2.0" customHeight="1"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2.0" customHeight="1"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2.0" customHeight="1"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2.0" customHeight="1"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2.0" customHeight="1"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2.0" customHeight="1"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2.0" customHeight="1"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2.0" customHeight="1"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2.0" customHeight="1"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2.0" customHeight="1"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2.0" customHeight="1"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2.0" customHeight="1"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2.0" customHeight="1"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2.0" customHeight="1"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2.0" customHeight="1"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2.0" customHeight="1"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2.0" customHeight="1"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2.0" customHeight="1"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2.0" customHeight="1"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2.0" customHeight="1"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2.0" customHeight="1"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2.0" customHeight="1"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2.0" customHeight="1"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2.0" customHeight="1"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2.0" customHeight="1"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2.0" customHeight="1"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2.0" customHeight="1"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2.0" customHeight="1"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2.0" customHeight="1"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2.0" customHeight="1"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2.0" customHeight="1"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2.0" customHeight="1"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2.0" customHeight="1"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2.0" customHeight="1"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2.0" customHeight="1"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2.0" customHeight="1"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2.0" customHeight="1"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2.0" customHeight="1"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2.0" customHeight="1"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2.0" customHeight="1"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2.0" customHeight="1"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2.0" customHeight="1"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2.0" customHeight="1"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2.0" customHeight="1"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2.0" customHeight="1"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2.0" customHeight="1"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2.0" customHeight="1"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2.0" customHeight="1"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2.0" customHeight="1"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2.0" customHeight="1"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2.0" customHeight="1"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2.0" customHeight="1"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2.0" customHeight="1"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2.0" customHeight="1"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2.0" customHeight="1"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2.0" customHeight="1"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2.0" customHeight="1"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2.0" customHeight="1"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2.0" customHeight="1"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2.0" customHeight="1"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2.0" customHeight="1"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2.0" customHeight="1"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2.0" customHeight="1"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2.0" customHeight="1"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2.0" customHeight="1"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2.0" customHeight="1"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2.0" customHeight="1"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2.0" customHeight="1"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2.0" customHeight="1"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2.0" customHeight="1"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2.0" customHeight="1"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2.0" customHeight="1"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2.0" customHeight="1"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2.0" customHeight="1"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2.0" customHeight="1"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2.0" customHeight="1"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2.0" customHeight="1"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2.0" customHeight="1"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2.0" customHeight="1"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79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2.0" customHeight="1"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79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2.0" customHeight="1"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79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2.0" customHeight="1"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79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2.0" customHeight="1"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2.0" customHeight="1"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2.0" customHeight="1"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79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2.0" customHeight="1"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79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2.0" customHeight="1"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2.0" customHeight="1"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79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2.0" customHeight="1"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79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2.0" customHeight="1"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2.0" customHeight="1"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79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2.0" customHeight="1"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79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2.0" customHeight="1"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2.0" customHeight="1"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2.0" customHeight="1"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2.0" customHeight="1"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2.0" customHeight="1"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2.0" customHeight="1"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2.0" customHeight="1"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2.0" customHeight="1"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2.0" customHeight="1"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2.0" customHeight="1"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2.0" customHeight="1"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2.0" customHeight="1"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2.0" customHeight="1"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2.0" customHeight="1"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2.0" customHeight="1"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2.0" customHeight="1"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2.0" customHeight="1"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79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2.0" customHeight="1"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2.0" customHeight="1"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2.0" customHeight="1"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2.0" customHeight="1"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2.0" customHeight="1"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2.0" customHeight="1"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2.0" customHeight="1"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2.0" customHeight="1"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2.0" customHeight="1"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2.0" customHeight="1"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2.0" customHeight="1"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2.0" customHeight="1"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2.0" customHeight="1"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2.0" customHeight="1"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2.0" customHeight="1"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2.0" customHeight="1">
      <c r="B954" s="179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2.0" customHeight="1">
      <c r="B955" s="179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2.0" customHeight="1">
      <c r="B956" s="179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2.0" customHeight="1"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2.0" customHeight="1"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2.0" customHeight="1"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2.0" customHeight="1"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79"/>
      <c r="M960" s="179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2.0" customHeight="1"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79"/>
      <c r="M961" s="179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2.0" customHeight="1">
      <c r="B962" s="179"/>
      <c r="C962" s="179"/>
      <c r="D962" s="179"/>
      <c r="E962" s="179"/>
      <c r="F962" s="179"/>
      <c r="G962" s="179"/>
      <c r="H962" s="179"/>
      <c r="I962" s="179"/>
      <c r="J962" s="179"/>
      <c r="K962" s="179"/>
      <c r="L962" s="179"/>
      <c r="M962" s="179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2.0" customHeight="1">
      <c r="B963" s="179"/>
      <c r="C963" s="179"/>
      <c r="D963" s="179"/>
      <c r="E963" s="179"/>
      <c r="F963" s="179"/>
      <c r="G963" s="179"/>
      <c r="H963" s="179"/>
      <c r="I963" s="179"/>
      <c r="J963" s="179"/>
      <c r="K963" s="179"/>
      <c r="L963" s="179"/>
      <c r="M963" s="179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2.0" customHeight="1">
      <c r="B964" s="179"/>
      <c r="C964" s="179"/>
      <c r="D964" s="179"/>
      <c r="E964" s="179"/>
      <c r="F964" s="179"/>
      <c r="G964" s="179"/>
      <c r="H964" s="179"/>
      <c r="I964" s="179"/>
      <c r="J964" s="179"/>
      <c r="K964" s="179"/>
      <c r="L964" s="179"/>
      <c r="M964" s="179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2.0" customHeight="1">
      <c r="B965" s="179"/>
      <c r="C965" s="179"/>
      <c r="D965" s="179"/>
      <c r="E965" s="179"/>
      <c r="F965" s="179"/>
      <c r="G965" s="179"/>
      <c r="H965" s="179"/>
      <c r="I965" s="179"/>
      <c r="J965" s="179"/>
      <c r="K965" s="179"/>
      <c r="L965" s="179"/>
      <c r="M965" s="179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2.0" customHeight="1"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79"/>
      <c r="M966" s="179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2.0" customHeight="1">
      <c r="B967" s="179"/>
      <c r="C967" s="179"/>
      <c r="D967" s="179"/>
      <c r="E967" s="179"/>
      <c r="F967" s="179"/>
      <c r="G967" s="179"/>
      <c r="H967" s="179"/>
      <c r="I967" s="179"/>
      <c r="J967" s="179"/>
      <c r="K967" s="179"/>
      <c r="L967" s="179"/>
      <c r="M967" s="179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2.0" customHeight="1">
      <c r="B968" s="179"/>
      <c r="C968" s="179"/>
      <c r="D968" s="179"/>
      <c r="E968" s="179"/>
      <c r="F968" s="179"/>
      <c r="G968" s="179"/>
      <c r="H968" s="179"/>
      <c r="I968" s="179"/>
      <c r="J968" s="179"/>
      <c r="K968" s="179"/>
      <c r="L968" s="179"/>
      <c r="M968" s="179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2.0" customHeight="1">
      <c r="B969" s="179"/>
      <c r="C969" s="179"/>
      <c r="D969" s="179"/>
      <c r="E969" s="179"/>
      <c r="F969" s="179"/>
      <c r="G969" s="179"/>
      <c r="H969" s="179"/>
      <c r="I969" s="179"/>
      <c r="J969" s="179"/>
      <c r="K969" s="179"/>
      <c r="L969" s="179"/>
      <c r="M969" s="179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2.0" customHeight="1">
      <c r="B970" s="179"/>
      <c r="C970" s="179"/>
      <c r="D970" s="179"/>
      <c r="E970" s="179"/>
      <c r="F970" s="179"/>
      <c r="G970" s="179"/>
      <c r="H970" s="179"/>
      <c r="I970" s="179"/>
      <c r="J970" s="179"/>
      <c r="K970" s="179"/>
      <c r="L970" s="179"/>
      <c r="M970" s="179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2.0" customHeight="1">
      <c r="B971" s="179"/>
      <c r="C971" s="179"/>
      <c r="D971" s="179"/>
      <c r="E971" s="179"/>
      <c r="F971" s="179"/>
      <c r="G971" s="179"/>
      <c r="H971" s="179"/>
      <c r="I971" s="179"/>
      <c r="J971" s="179"/>
      <c r="K971" s="179"/>
      <c r="L971" s="179"/>
      <c r="M971" s="179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2.0" customHeight="1">
      <c r="B972" s="179"/>
      <c r="C972" s="179"/>
      <c r="D972" s="179"/>
      <c r="E972" s="179"/>
      <c r="F972" s="179"/>
      <c r="G972" s="179"/>
      <c r="H972" s="179"/>
      <c r="I972" s="179"/>
      <c r="J972" s="179"/>
      <c r="K972" s="179"/>
      <c r="L972" s="179"/>
      <c r="M972" s="179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2.0" customHeight="1">
      <c r="B973" s="179"/>
      <c r="C973" s="179"/>
      <c r="D973" s="179"/>
      <c r="E973" s="179"/>
      <c r="F973" s="179"/>
      <c r="G973" s="179"/>
      <c r="H973" s="179"/>
      <c r="I973" s="179"/>
      <c r="J973" s="179"/>
      <c r="K973" s="179"/>
      <c r="L973" s="179"/>
      <c r="M973" s="179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2.0" customHeight="1">
      <c r="B974" s="179"/>
      <c r="C974" s="179"/>
      <c r="D974" s="179"/>
      <c r="E974" s="179"/>
      <c r="F974" s="179"/>
      <c r="G974" s="179"/>
      <c r="H974" s="179"/>
      <c r="I974" s="179"/>
      <c r="J974" s="179"/>
      <c r="K974" s="179"/>
      <c r="L974" s="179"/>
      <c r="M974" s="179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2.0" customHeight="1">
      <c r="B975" s="179"/>
      <c r="C975" s="179"/>
      <c r="D975" s="179"/>
      <c r="E975" s="179"/>
      <c r="F975" s="179"/>
      <c r="G975" s="179"/>
      <c r="H975" s="179"/>
      <c r="I975" s="179"/>
      <c r="J975" s="179"/>
      <c r="K975" s="179"/>
      <c r="L975" s="179"/>
      <c r="M975" s="179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2.0" customHeight="1">
      <c r="B976" s="179"/>
      <c r="C976" s="179"/>
      <c r="D976" s="179"/>
      <c r="E976" s="179"/>
      <c r="F976" s="179"/>
      <c r="G976" s="179"/>
      <c r="H976" s="179"/>
      <c r="I976" s="179"/>
      <c r="J976" s="179"/>
      <c r="K976" s="179"/>
      <c r="L976" s="179"/>
      <c r="M976" s="179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2.0" customHeight="1">
      <c r="B977" s="179"/>
      <c r="C977" s="179"/>
      <c r="D977" s="179"/>
      <c r="E977" s="179"/>
      <c r="F977" s="179"/>
      <c r="G977" s="179"/>
      <c r="H977" s="179"/>
      <c r="I977" s="179"/>
      <c r="J977" s="179"/>
      <c r="K977" s="179"/>
      <c r="L977" s="179"/>
      <c r="M977" s="179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2.0" customHeight="1">
      <c r="B978" s="179"/>
      <c r="C978" s="179"/>
      <c r="D978" s="179"/>
      <c r="E978" s="179"/>
      <c r="F978" s="179"/>
      <c r="G978" s="179"/>
      <c r="H978" s="179"/>
      <c r="I978" s="179"/>
      <c r="J978" s="179"/>
      <c r="K978" s="179"/>
      <c r="L978" s="179"/>
      <c r="M978" s="179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2.0" customHeight="1">
      <c r="B979" s="179"/>
      <c r="C979" s="179"/>
      <c r="D979" s="179"/>
      <c r="E979" s="179"/>
      <c r="F979" s="179"/>
      <c r="G979" s="179"/>
      <c r="H979" s="179"/>
      <c r="I979" s="179"/>
      <c r="J979" s="179"/>
      <c r="K979" s="179"/>
      <c r="L979" s="179"/>
      <c r="M979" s="179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2.0" customHeight="1">
      <c r="B980" s="179"/>
      <c r="C980" s="179"/>
      <c r="D980" s="179"/>
      <c r="E980" s="179"/>
      <c r="F980" s="179"/>
      <c r="G980" s="179"/>
      <c r="H980" s="179"/>
      <c r="I980" s="179"/>
      <c r="J980" s="179"/>
      <c r="K980" s="179"/>
      <c r="L980" s="179"/>
      <c r="M980" s="179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2.0" customHeight="1">
      <c r="B981" s="179"/>
      <c r="C981" s="179"/>
      <c r="D981" s="179"/>
      <c r="E981" s="179"/>
      <c r="F981" s="179"/>
      <c r="G981" s="179"/>
      <c r="H981" s="179"/>
      <c r="I981" s="179"/>
      <c r="J981" s="179"/>
      <c r="K981" s="179"/>
      <c r="L981" s="179"/>
      <c r="M981" s="179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2.0" customHeight="1">
      <c r="B982" s="179"/>
      <c r="C982" s="179"/>
      <c r="D982" s="179"/>
      <c r="E982" s="179"/>
      <c r="F982" s="179"/>
      <c r="G982" s="179"/>
      <c r="H982" s="179"/>
      <c r="I982" s="179"/>
      <c r="J982" s="179"/>
      <c r="K982" s="179"/>
      <c r="L982" s="179"/>
      <c r="M982" s="179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2.0" customHeight="1">
      <c r="B983" s="179"/>
      <c r="C983" s="179"/>
      <c r="D983" s="179"/>
      <c r="E983" s="179"/>
      <c r="F983" s="179"/>
      <c r="G983" s="179"/>
      <c r="H983" s="179"/>
      <c r="I983" s="179"/>
      <c r="J983" s="179"/>
      <c r="K983" s="179"/>
      <c r="L983" s="179"/>
      <c r="M983" s="179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2.0" customHeight="1">
      <c r="B984" s="179"/>
      <c r="C984" s="179"/>
      <c r="D984" s="179"/>
      <c r="E984" s="179"/>
      <c r="F984" s="179"/>
      <c r="G984" s="179"/>
      <c r="H984" s="179"/>
      <c r="I984" s="179"/>
      <c r="J984" s="179"/>
      <c r="K984" s="179"/>
      <c r="L984" s="179"/>
      <c r="M984" s="179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2.0" customHeight="1">
      <c r="B985" s="179"/>
      <c r="C985" s="179"/>
      <c r="D985" s="179"/>
      <c r="E985" s="179"/>
      <c r="F985" s="179"/>
      <c r="G985" s="179"/>
      <c r="H985" s="179"/>
      <c r="I985" s="179"/>
      <c r="J985" s="179"/>
      <c r="K985" s="179"/>
      <c r="L985" s="179"/>
      <c r="M985" s="179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2.0" customHeight="1">
      <c r="B986" s="179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2.0" customHeight="1">
      <c r="B987" s="179"/>
      <c r="C987" s="179"/>
      <c r="D987" s="179"/>
      <c r="E987" s="179"/>
      <c r="F987" s="179"/>
      <c r="G987" s="179"/>
      <c r="H987" s="179"/>
      <c r="I987" s="179"/>
      <c r="J987" s="179"/>
      <c r="K987" s="179"/>
      <c r="L987" s="179"/>
      <c r="M987" s="179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2.0" customHeight="1">
      <c r="B988" s="179"/>
      <c r="C988" s="179"/>
      <c r="D988" s="179"/>
      <c r="E988" s="179"/>
      <c r="F988" s="179"/>
      <c r="G988" s="179"/>
      <c r="H988" s="179"/>
      <c r="I988" s="179"/>
      <c r="J988" s="179"/>
      <c r="K988" s="179"/>
      <c r="L988" s="179"/>
      <c r="M988" s="179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2.0" customHeight="1">
      <c r="B989" s="179"/>
      <c r="C989" s="179"/>
      <c r="D989" s="179"/>
      <c r="E989" s="179"/>
      <c r="F989" s="179"/>
      <c r="G989" s="179"/>
      <c r="H989" s="179"/>
      <c r="I989" s="179"/>
      <c r="J989" s="179"/>
      <c r="K989" s="179"/>
      <c r="L989" s="179"/>
      <c r="M989" s="179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2.0" customHeight="1">
      <c r="B990" s="179"/>
      <c r="C990" s="179"/>
      <c r="D990" s="179"/>
      <c r="E990" s="179"/>
      <c r="F990" s="179"/>
      <c r="G990" s="179"/>
      <c r="H990" s="179"/>
      <c r="I990" s="179"/>
      <c r="J990" s="179"/>
      <c r="K990" s="179"/>
      <c r="L990" s="179"/>
      <c r="M990" s="179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2.0" customHeight="1">
      <c r="B991" s="179"/>
      <c r="C991" s="179"/>
      <c r="D991" s="179"/>
      <c r="E991" s="179"/>
      <c r="F991" s="179"/>
      <c r="G991" s="179"/>
      <c r="H991" s="179"/>
      <c r="I991" s="179"/>
      <c r="J991" s="179"/>
      <c r="K991" s="179"/>
      <c r="L991" s="179"/>
      <c r="M991" s="179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2.0" customHeight="1">
      <c r="B992" s="179"/>
      <c r="C992" s="179"/>
      <c r="D992" s="179"/>
      <c r="E992" s="179"/>
      <c r="F992" s="179"/>
      <c r="G992" s="179"/>
      <c r="H992" s="179"/>
      <c r="I992" s="179"/>
      <c r="J992" s="179"/>
      <c r="K992" s="179"/>
      <c r="L992" s="179"/>
      <c r="M992" s="179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2.0" customHeight="1">
      <c r="B993" s="179"/>
      <c r="C993" s="179"/>
      <c r="D993" s="179"/>
      <c r="E993" s="179"/>
      <c r="F993" s="179"/>
      <c r="G993" s="179"/>
      <c r="H993" s="179"/>
      <c r="I993" s="179"/>
      <c r="J993" s="179"/>
      <c r="K993" s="179"/>
      <c r="L993" s="179"/>
      <c r="M993" s="179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2.0" customHeight="1">
      <c r="B994" s="179"/>
      <c r="C994" s="179"/>
      <c r="D994" s="179"/>
      <c r="E994" s="179"/>
      <c r="F994" s="179"/>
      <c r="G994" s="179"/>
      <c r="H994" s="179"/>
      <c r="I994" s="179"/>
      <c r="J994" s="179"/>
      <c r="K994" s="179"/>
      <c r="L994" s="179"/>
      <c r="M994" s="179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2.0" customHeight="1">
      <c r="B995" s="179"/>
      <c r="C995" s="179"/>
      <c r="D995" s="179"/>
      <c r="E995" s="179"/>
      <c r="F995" s="179"/>
      <c r="G995" s="179"/>
      <c r="H995" s="179"/>
      <c r="I995" s="179"/>
      <c r="J995" s="179"/>
      <c r="K995" s="179"/>
      <c r="L995" s="179"/>
      <c r="M995" s="179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2.0" customHeight="1">
      <c r="B996" s="179"/>
      <c r="C996" s="179"/>
      <c r="D996" s="179"/>
      <c r="E996" s="179"/>
      <c r="F996" s="179"/>
      <c r="G996" s="179"/>
      <c r="H996" s="179"/>
      <c r="I996" s="179"/>
      <c r="J996" s="179"/>
      <c r="K996" s="179"/>
      <c r="L996" s="179"/>
      <c r="M996" s="179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2.0" customHeight="1">
      <c r="B997" s="179"/>
      <c r="C997" s="179"/>
      <c r="D997" s="179"/>
      <c r="E997" s="179"/>
      <c r="F997" s="179"/>
      <c r="G997" s="179"/>
      <c r="H997" s="179"/>
      <c r="I997" s="179"/>
      <c r="J997" s="179"/>
      <c r="K997" s="179"/>
      <c r="L997" s="179"/>
      <c r="M997" s="179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2.0" customHeight="1">
      <c r="B998" s="179"/>
      <c r="C998" s="179"/>
      <c r="D998" s="179"/>
      <c r="E998" s="179"/>
      <c r="F998" s="179"/>
      <c r="G998" s="179"/>
      <c r="H998" s="179"/>
      <c r="I998" s="179"/>
      <c r="J998" s="179"/>
      <c r="K998" s="179"/>
      <c r="L998" s="179"/>
      <c r="M998" s="179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2.0" customHeight="1">
      <c r="B999" s="179"/>
      <c r="C999" s="179"/>
      <c r="D999" s="179"/>
      <c r="E999" s="179"/>
      <c r="F999" s="179"/>
      <c r="G999" s="179"/>
      <c r="H999" s="179"/>
      <c r="I999" s="179"/>
      <c r="J999" s="179"/>
      <c r="K999" s="179"/>
      <c r="L999" s="179"/>
      <c r="M999" s="179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2.0" customHeight="1">
      <c r="B1000" s="179"/>
      <c r="C1000" s="179"/>
      <c r="D1000" s="179"/>
      <c r="E1000" s="179"/>
      <c r="F1000" s="179"/>
      <c r="G1000" s="179"/>
      <c r="H1000" s="179"/>
      <c r="I1000" s="179"/>
      <c r="J1000" s="179"/>
      <c r="K1000" s="179"/>
      <c r="L1000" s="179"/>
      <c r="M1000" s="179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ht="12.0" customHeight="1">
      <c r="B1001" s="179"/>
      <c r="C1001" s="179"/>
      <c r="D1001" s="179"/>
      <c r="E1001" s="179"/>
      <c r="F1001" s="179"/>
      <c r="G1001" s="179"/>
      <c r="H1001" s="179"/>
      <c r="I1001" s="179"/>
      <c r="J1001" s="179"/>
      <c r="K1001" s="179"/>
      <c r="L1001" s="179"/>
      <c r="M1001" s="179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ht="12.0" customHeight="1">
      <c r="B1002" s="179"/>
      <c r="C1002" s="179"/>
      <c r="D1002" s="179"/>
      <c r="E1002" s="179"/>
      <c r="F1002" s="179"/>
      <c r="G1002" s="179"/>
      <c r="H1002" s="179"/>
      <c r="I1002" s="179"/>
      <c r="J1002" s="179"/>
      <c r="K1002" s="179"/>
      <c r="L1002" s="179"/>
      <c r="M1002" s="179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ht="12.0" customHeight="1">
      <c r="B1003" s="179"/>
      <c r="C1003" s="179"/>
      <c r="D1003" s="179"/>
      <c r="E1003" s="179"/>
      <c r="F1003" s="179"/>
      <c r="G1003" s="179"/>
      <c r="H1003" s="179"/>
      <c r="I1003" s="179"/>
      <c r="J1003" s="179"/>
      <c r="K1003" s="179"/>
      <c r="L1003" s="179"/>
      <c r="M1003" s="179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ht="12.0" customHeight="1">
      <c r="B1004" s="179"/>
      <c r="C1004" s="179"/>
      <c r="D1004" s="179"/>
      <c r="E1004" s="179"/>
      <c r="F1004" s="179"/>
      <c r="G1004" s="179"/>
      <c r="H1004" s="179"/>
      <c r="I1004" s="179"/>
      <c r="J1004" s="179"/>
      <c r="K1004" s="179"/>
      <c r="L1004" s="179"/>
      <c r="M1004" s="179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  <row r="1005" ht="12.0" customHeight="1">
      <c r="B1005" s="179"/>
      <c r="C1005" s="179"/>
      <c r="D1005" s="179"/>
      <c r="E1005" s="179"/>
      <c r="F1005" s="179"/>
      <c r="G1005" s="179"/>
      <c r="H1005" s="179"/>
      <c r="I1005" s="179"/>
      <c r="J1005" s="179"/>
      <c r="K1005" s="179"/>
      <c r="L1005" s="179"/>
      <c r="M1005" s="179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</row>
    <row r="1006" ht="12.0" customHeight="1">
      <c r="B1006" s="179"/>
      <c r="C1006" s="179"/>
      <c r="D1006" s="179"/>
      <c r="E1006" s="179"/>
      <c r="F1006" s="179"/>
      <c r="G1006" s="179"/>
      <c r="H1006" s="179"/>
      <c r="I1006" s="179"/>
      <c r="J1006" s="179"/>
      <c r="K1006" s="179"/>
      <c r="L1006" s="179"/>
      <c r="M1006" s="179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</row>
    <row r="1007" ht="12.0" customHeight="1">
      <c r="B1007" s="179"/>
      <c r="C1007" s="179"/>
      <c r="D1007" s="179"/>
      <c r="E1007" s="179"/>
      <c r="F1007" s="179"/>
      <c r="G1007" s="179"/>
      <c r="H1007" s="179"/>
      <c r="I1007" s="179"/>
      <c r="J1007" s="179"/>
      <c r="K1007" s="179"/>
      <c r="L1007" s="179"/>
      <c r="M1007" s="179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</row>
    <row r="1008" ht="12.0" customHeight="1">
      <c r="B1008" s="179"/>
      <c r="C1008" s="179"/>
      <c r="D1008" s="179"/>
      <c r="E1008" s="179"/>
      <c r="F1008" s="179"/>
      <c r="G1008" s="179"/>
      <c r="H1008" s="179"/>
      <c r="I1008" s="179"/>
      <c r="J1008" s="179"/>
      <c r="K1008" s="179"/>
      <c r="L1008" s="179"/>
      <c r="M1008" s="179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</row>
    <row r="1009" ht="12.0" customHeight="1">
      <c r="B1009" s="179"/>
      <c r="C1009" s="179"/>
      <c r="D1009" s="179"/>
      <c r="E1009" s="179"/>
      <c r="F1009" s="179"/>
      <c r="G1009" s="179"/>
      <c r="H1009" s="179"/>
      <c r="I1009" s="179"/>
      <c r="J1009" s="179"/>
      <c r="K1009" s="179"/>
      <c r="L1009" s="179"/>
      <c r="M1009" s="179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</row>
    <row r="1010" ht="12.0" customHeight="1">
      <c r="B1010" s="179"/>
      <c r="C1010" s="179"/>
      <c r="D1010" s="179"/>
      <c r="E1010" s="179"/>
      <c r="F1010" s="179"/>
      <c r="G1010" s="179"/>
      <c r="H1010" s="179"/>
      <c r="I1010" s="179"/>
      <c r="J1010" s="179"/>
      <c r="K1010" s="179"/>
      <c r="L1010" s="179"/>
      <c r="M1010" s="179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</row>
    <row r="1011" ht="12.0" customHeight="1">
      <c r="B1011" s="179"/>
      <c r="C1011" s="179"/>
      <c r="D1011" s="179"/>
      <c r="E1011" s="179"/>
      <c r="F1011" s="179"/>
      <c r="G1011" s="179"/>
      <c r="H1011" s="179"/>
      <c r="I1011" s="179"/>
      <c r="J1011" s="179"/>
      <c r="K1011" s="179"/>
      <c r="L1011" s="179"/>
      <c r="M1011" s="179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</row>
    <row r="1012" ht="12.0" customHeight="1">
      <c r="B1012" s="179"/>
      <c r="C1012" s="179"/>
      <c r="D1012" s="179"/>
      <c r="E1012" s="179"/>
      <c r="F1012" s="179"/>
      <c r="G1012" s="179"/>
      <c r="H1012" s="179"/>
      <c r="I1012" s="179"/>
      <c r="J1012" s="179"/>
      <c r="K1012" s="179"/>
      <c r="L1012" s="179"/>
      <c r="M1012" s="179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</row>
    <row r="1013" ht="12.0" customHeight="1">
      <c r="B1013" s="179"/>
      <c r="C1013" s="179"/>
      <c r="D1013" s="179"/>
      <c r="E1013" s="179"/>
      <c r="F1013" s="179"/>
      <c r="G1013" s="179"/>
      <c r="H1013" s="179"/>
      <c r="I1013" s="179"/>
      <c r="J1013" s="179"/>
      <c r="K1013" s="179"/>
      <c r="L1013" s="179"/>
      <c r="M1013" s="179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</row>
    <row r="1014" ht="12.0" customHeight="1">
      <c r="B1014" s="179"/>
      <c r="C1014" s="179"/>
      <c r="D1014" s="179"/>
      <c r="E1014" s="179"/>
      <c r="F1014" s="179"/>
      <c r="G1014" s="179"/>
      <c r="H1014" s="179"/>
      <c r="I1014" s="179"/>
      <c r="J1014" s="179"/>
      <c r="K1014" s="179"/>
      <c r="L1014" s="179"/>
      <c r="M1014" s="179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</row>
    <row r="1015" ht="12.0" customHeight="1">
      <c r="B1015" s="179"/>
      <c r="C1015" s="179"/>
      <c r="D1015" s="179"/>
      <c r="E1015" s="179"/>
      <c r="F1015" s="179"/>
      <c r="G1015" s="179"/>
      <c r="H1015" s="179"/>
      <c r="I1015" s="179"/>
      <c r="J1015" s="179"/>
      <c r="K1015" s="179"/>
      <c r="L1015" s="179"/>
      <c r="M1015" s="179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</row>
    <row r="1016" ht="12.0" customHeight="1">
      <c r="B1016" s="179"/>
      <c r="C1016" s="179"/>
      <c r="D1016" s="179"/>
      <c r="E1016" s="179"/>
      <c r="F1016" s="179"/>
      <c r="G1016" s="179"/>
      <c r="H1016" s="179"/>
      <c r="I1016" s="179"/>
      <c r="J1016" s="179"/>
      <c r="K1016" s="179"/>
      <c r="L1016" s="179"/>
      <c r="M1016" s="179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</row>
    <row r="1017" ht="12.0" customHeight="1">
      <c r="B1017" s="179"/>
      <c r="C1017" s="179"/>
      <c r="D1017" s="179"/>
      <c r="E1017" s="179"/>
      <c r="F1017" s="179"/>
      <c r="G1017" s="179"/>
      <c r="H1017" s="179"/>
      <c r="I1017" s="179"/>
      <c r="J1017" s="179"/>
      <c r="K1017" s="179"/>
      <c r="L1017" s="179"/>
      <c r="M1017" s="179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</row>
    <row r="1018" ht="12.0" customHeight="1">
      <c r="B1018" s="179"/>
      <c r="C1018" s="179"/>
      <c r="D1018" s="179"/>
      <c r="E1018" s="179"/>
      <c r="F1018" s="179"/>
      <c r="G1018" s="179"/>
      <c r="H1018" s="179"/>
      <c r="I1018" s="179"/>
      <c r="J1018" s="179"/>
      <c r="K1018" s="179"/>
      <c r="L1018" s="179"/>
      <c r="M1018" s="179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</row>
    <row r="1019" ht="12.0" customHeight="1">
      <c r="B1019" s="179"/>
      <c r="C1019" s="179"/>
      <c r="D1019" s="179"/>
      <c r="E1019" s="179"/>
      <c r="F1019" s="179"/>
      <c r="G1019" s="179"/>
      <c r="H1019" s="179"/>
      <c r="I1019" s="179"/>
      <c r="J1019" s="179"/>
      <c r="K1019" s="179"/>
      <c r="L1019" s="179"/>
      <c r="M1019" s="179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</row>
    <row r="1020" ht="12.0" customHeight="1">
      <c r="B1020" s="179"/>
      <c r="C1020" s="179"/>
      <c r="D1020" s="179"/>
      <c r="E1020" s="179"/>
      <c r="F1020" s="179"/>
      <c r="G1020" s="179"/>
      <c r="H1020" s="179"/>
      <c r="I1020" s="179"/>
      <c r="J1020" s="179"/>
      <c r="K1020" s="179"/>
      <c r="L1020" s="179"/>
      <c r="M1020" s="179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</row>
    <row r="1021" ht="12.0" customHeight="1">
      <c r="B1021" s="179"/>
      <c r="C1021" s="179"/>
      <c r="D1021" s="179"/>
      <c r="E1021" s="179"/>
      <c r="F1021" s="179"/>
      <c r="G1021" s="179"/>
      <c r="H1021" s="179"/>
      <c r="I1021" s="179"/>
      <c r="J1021" s="179"/>
      <c r="K1021" s="179"/>
      <c r="L1021" s="179"/>
      <c r="M1021" s="179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</row>
    <row r="1022" ht="12.0" customHeight="1">
      <c r="B1022" s="179"/>
      <c r="C1022" s="179"/>
      <c r="D1022" s="179"/>
      <c r="E1022" s="179"/>
      <c r="F1022" s="179"/>
      <c r="G1022" s="179"/>
      <c r="H1022" s="179"/>
      <c r="I1022" s="179"/>
      <c r="J1022" s="179"/>
      <c r="K1022" s="179"/>
      <c r="L1022" s="179"/>
      <c r="M1022" s="179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</row>
    <row r="1023" ht="12.0" customHeight="1">
      <c r="B1023" s="179"/>
      <c r="C1023" s="179"/>
      <c r="D1023" s="179"/>
      <c r="E1023" s="179"/>
      <c r="F1023" s="179"/>
      <c r="G1023" s="179"/>
      <c r="H1023" s="179"/>
      <c r="I1023" s="179"/>
      <c r="J1023" s="179"/>
      <c r="K1023" s="179"/>
      <c r="L1023" s="179"/>
      <c r="M1023" s="179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</row>
    <row r="1024" ht="12.0" customHeight="1">
      <c r="B1024" s="179"/>
      <c r="C1024" s="179"/>
      <c r="D1024" s="179"/>
      <c r="E1024" s="179"/>
      <c r="F1024" s="179"/>
      <c r="G1024" s="179"/>
      <c r="H1024" s="179"/>
      <c r="I1024" s="179"/>
      <c r="J1024" s="179"/>
      <c r="K1024" s="179"/>
      <c r="L1024" s="179"/>
      <c r="M1024" s="179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</row>
    <row r="1025" ht="12.0" customHeight="1">
      <c r="B1025" s="179"/>
      <c r="C1025" s="179"/>
      <c r="D1025" s="179"/>
      <c r="E1025" s="179"/>
      <c r="F1025" s="179"/>
      <c r="G1025" s="179"/>
      <c r="H1025" s="179"/>
      <c r="I1025" s="179"/>
      <c r="J1025" s="179"/>
      <c r="K1025" s="179"/>
      <c r="L1025" s="179"/>
      <c r="M1025" s="179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</row>
    <row r="1026" ht="12.0" customHeight="1">
      <c r="B1026" s="179"/>
      <c r="C1026" s="179"/>
      <c r="D1026" s="179"/>
      <c r="E1026" s="179"/>
      <c r="F1026" s="179"/>
      <c r="G1026" s="179"/>
      <c r="H1026" s="179"/>
      <c r="I1026" s="179"/>
      <c r="J1026" s="179"/>
      <c r="K1026" s="179"/>
      <c r="L1026" s="179"/>
      <c r="M1026" s="179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</row>
    <row r="1027" ht="12.0" customHeight="1">
      <c r="B1027" s="179"/>
      <c r="C1027" s="179"/>
      <c r="D1027" s="179"/>
      <c r="E1027" s="179"/>
      <c r="F1027" s="179"/>
      <c r="G1027" s="179"/>
      <c r="H1027" s="179"/>
      <c r="I1027" s="179"/>
      <c r="J1027" s="179"/>
      <c r="K1027" s="179"/>
      <c r="L1027" s="179"/>
      <c r="M1027" s="179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</row>
    <row r="1028" ht="12.0" customHeight="1">
      <c r="B1028" s="179"/>
      <c r="C1028" s="179"/>
      <c r="D1028" s="179"/>
      <c r="E1028" s="179"/>
      <c r="F1028" s="179"/>
      <c r="G1028" s="179"/>
      <c r="H1028" s="179"/>
      <c r="I1028" s="179"/>
      <c r="J1028" s="179"/>
      <c r="K1028" s="179"/>
      <c r="L1028" s="179"/>
      <c r="M1028" s="179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</row>
    <row r="1029" ht="12.0" customHeight="1">
      <c r="B1029" s="179"/>
      <c r="C1029" s="179"/>
      <c r="D1029" s="179"/>
      <c r="E1029" s="179"/>
      <c r="F1029" s="179"/>
      <c r="G1029" s="179"/>
      <c r="H1029" s="179"/>
      <c r="I1029" s="179"/>
      <c r="J1029" s="179"/>
      <c r="K1029" s="179"/>
      <c r="L1029" s="179"/>
      <c r="M1029" s="179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</row>
    <row r="1030" ht="12.0" customHeight="1">
      <c r="B1030" s="179"/>
      <c r="C1030" s="179"/>
      <c r="D1030" s="179"/>
      <c r="E1030" s="179"/>
      <c r="F1030" s="179"/>
      <c r="G1030" s="179"/>
      <c r="H1030" s="179"/>
      <c r="I1030" s="179"/>
      <c r="J1030" s="179"/>
      <c r="K1030" s="179"/>
      <c r="L1030" s="179"/>
      <c r="M1030" s="179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</row>
    <row r="1031" ht="12.0" customHeight="1">
      <c r="B1031" s="179"/>
      <c r="C1031" s="179"/>
      <c r="D1031" s="179"/>
      <c r="E1031" s="179"/>
      <c r="F1031" s="179"/>
      <c r="G1031" s="179"/>
      <c r="H1031" s="179"/>
      <c r="I1031" s="179"/>
      <c r="J1031" s="179"/>
      <c r="K1031" s="179"/>
      <c r="L1031" s="179"/>
      <c r="M1031" s="179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</row>
    <row r="1032" ht="12.0" customHeight="1">
      <c r="B1032" s="179"/>
      <c r="C1032" s="179"/>
      <c r="D1032" s="179"/>
      <c r="E1032" s="179"/>
      <c r="F1032" s="179"/>
      <c r="G1032" s="179"/>
      <c r="H1032" s="179"/>
      <c r="I1032" s="179"/>
      <c r="J1032" s="179"/>
      <c r="K1032" s="179"/>
      <c r="L1032" s="179"/>
      <c r="M1032" s="179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</row>
    <row r="1033" ht="12.0" customHeight="1">
      <c r="B1033" s="179"/>
      <c r="C1033" s="179"/>
      <c r="D1033" s="179"/>
      <c r="E1033" s="179"/>
      <c r="F1033" s="179"/>
      <c r="G1033" s="179"/>
      <c r="H1033" s="179"/>
      <c r="I1033" s="179"/>
      <c r="J1033" s="179"/>
      <c r="K1033" s="179"/>
      <c r="L1033" s="179"/>
      <c r="M1033" s="179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</row>
    <row r="1034" ht="12.0" customHeight="1">
      <c r="B1034" s="179"/>
      <c r="C1034" s="179"/>
      <c r="D1034" s="179"/>
      <c r="E1034" s="179"/>
      <c r="F1034" s="179"/>
      <c r="G1034" s="179"/>
      <c r="H1034" s="179"/>
      <c r="I1034" s="179"/>
      <c r="J1034" s="179"/>
      <c r="K1034" s="179"/>
      <c r="L1034" s="179"/>
      <c r="M1034" s="179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</row>
    <row r="1035" ht="12.0" customHeight="1">
      <c r="B1035" s="179"/>
      <c r="C1035" s="179"/>
      <c r="D1035" s="179"/>
      <c r="E1035" s="179"/>
      <c r="F1035" s="179"/>
      <c r="G1035" s="179"/>
      <c r="H1035" s="179"/>
      <c r="I1035" s="179"/>
      <c r="J1035" s="179"/>
      <c r="K1035" s="179"/>
      <c r="L1035" s="179"/>
      <c r="M1035" s="179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</row>
    <row r="1036" ht="12.0" customHeight="1">
      <c r="B1036" s="179"/>
      <c r="C1036" s="179"/>
      <c r="D1036" s="179"/>
      <c r="E1036" s="179"/>
      <c r="F1036" s="179"/>
      <c r="G1036" s="179"/>
      <c r="H1036" s="179"/>
      <c r="I1036" s="179"/>
      <c r="J1036" s="179"/>
      <c r="K1036" s="179"/>
      <c r="L1036" s="179"/>
      <c r="M1036" s="179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</row>
    <row r="1037" ht="12.0" customHeight="1">
      <c r="B1037" s="179"/>
      <c r="C1037" s="179"/>
      <c r="D1037" s="179"/>
      <c r="E1037" s="179"/>
      <c r="F1037" s="179"/>
      <c r="G1037" s="179"/>
      <c r="H1037" s="179"/>
      <c r="I1037" s="179"/>
      <c r="J1037" s="179"/>
      <c r="K1037" s="179"/>
      <c r="L1037" s="179"/>
      <c r="M1037" s="179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</row>
    <row r="1038" ht="12.0" customHeight="1">
      <c r="B1038" s="179"/>
      <c r="C1038" s="179"/>
      <c r="D1038" s="179"/>
      <c r="E1038" s="179"/>
      <c r="F1038" s="179"/>
      <c r="G1038" s="179"/>
      <c r="H1038" s="179"/>
      <c r="I1038" s="179"/>
      <c r="J1038" s="179"/>
      <c r="K1038" s="179"/>
      <c r="L1038" s="179"/>
      <c r="M1038" s="179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</row>
    <row r="1039" ht="12.0" customHeight="1">
      <c r="B1039" s="179"/>
      <c r="C1039" s="179"/>
      <c r="D1039" s="179"/>
      <c r="E1039" s="179"/>
      <c r="F1039" s="179"/>
      <c r="G1039" s="179"/>
      <c r="H1039" s="179"/>
      <c r="I1039" s="179"/>
      <c r="J1039" s="179"/>
      <c r="K1039" s="179"/>
      <c r="L1039" s="179"/>
      <c r="M1039" s="179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</row>
    <row r="1040" ht="12.0" customHeight="1">
      <c r="B1040" s="179"/>
      <c r="C1040" s="179"/>
      <c r="D1040" s="179"/>
      <c r="E1040" s="179"/>
      <c r="F1040" s="179"/>
      <c r="G1040" s="179"/>
      <c r="H1040" s="179"/>
      <c r="I1040" s="179"/>
      <c r="J1040" s="179"/>
      <c r="K1040" s="179"/>
      <c r="L1040" s="179"/>
      <c r="M1040" s="179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</row>
    <row r="1041" ht="12.0" customHeight="1">
      <c r="B1041" s="179"/>
      <c r="C1041" s="179"/>
      <c r="D1041" s="179"/>
      <c r="E1041" s="179"/>
      <c r="F1041" s="179"/>
      <c r="G1041" s="179"/>
      <c r="H1041" s="179"/>
      <c r="I1041" s="179"/>
      <c r="J1041" s="179"/>
      <c r="K1041" s="179"/>
      <c r="L1041" s="179"/>
      <c r="M1041" s="179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</row>
    <row r="1042" ht="12.0" customHeight="1">
      <c r="B1042" s="179"/>
      <c r="C1042" s="179"/>
      <c r="D1042" s="179"/>
      <c r="E1042" s="179"/>
      <c r="F1042" s="179"/>
      <c r="G1042" s="179"/>
      <c r="H1042" s="179"/>
      <c r="I1042" s="179"/>
      <c r="J1042" s="179"/>
      <c r="K1042" s="179"/>
      <c r="L1042" s="179"/>
      <c r="M1042" s="179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</row>
    <row r="1043" ht="12.0" customHeight="1">
      <c r="B1043" s="179"/>
      <c r="C1043" s="179"/>
      <c r="D1043" s="179"/>
      <c r="E1043" s="179"/>
      <c r="F1043" s="179"/>
      <c r="G1043" s="179"/>
      <c r="H1043" s="179"/>
      <c r="I1043" s="179"/>
      <c r="J1043" s="179"/>
      <c r="K1043" s="179"/>
      <c r="L1043" s="179"/>
      <c r="M1043" s="179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</row>
    <row r="1044" ht="12.0" customHeight="1">
      <c r="B1044" s="179"/>
      <c r="C1044" s="179"/>
      <c r="D1044" s="179"/>
      <c r="E1044" s="179"/>
      <c r="F1044" s="179"/>
      <c r="G1044" s="179"/>
      <c r="H1044" s="179"/>
      <c r="I1044" s="179"/>
      <c r="J1044" s="179"/>
      <c r="K1044" s="179"/>
      <c r="L1044" s="179"/>
      <c r="M1044" s="179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</row>
    <row r="1045" ht="12.0" customHeight="1">
      <c r="B1045" s="179"/>
      <c r="C1045" s="179"/>
      <c r="D1045" s="179"/>
      <c r="E1045" s="179"/>
      <c r="F1045" s="179"/>
      <c r="G1045" s="179"/>
      <c r="H1045" s="179"/>
      <c r="I1045" s="179"/>
      <c r="J1045" s="179"/>
      <c r="K1045" s="179"/>
      <c r="L1045" s="179"/>
      <c r="M1045" s="179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</row>
    <row r="1046" ht="12.0" customHeight="1">
      <c r="B1046" s="179"/>
      <c r="C1046" s="179"/>
      <c r="D1046" s="179"/>
      <c r="E1046" s="179"/>
      <c r="F1046" s="179"/>
      <c r="G1046" s="179"/>
      <c r="H1046" s="179"/>
      <c r="I1046" s="179"/>
      <c r="J1046" s="179"/>
      <c r="K1046" s="179"/>
      <c r="L1046" s="179"/>
      <c r="M1046" s="179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</row>
    <row r="1047" ht="12.0" customHeight="1">
      <c r="B1047" s="179"/>
      <c r="C1047" s="179"/>
      <c r="D1047" s="179"/>
      <c r="E1047" s="179"/>
      <c r="F1047" s="179"/>
      <c r="G1047" s="179"/>
      <c r="H1047" s="179"/>
      <c r="I1047" s="179"/>
      <c r="J1047" s="179"/>
      <c r="K1047" s="179"/>
      <c r="L1047" s="179"/>
      <c r="M1047" s="179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</row>
    <row r="1048" ht="12.0" customHeight="1">
      <c r="B1048" s="179"/>
      <c r="C1048" s="179"/>
      <c r="D1048" s="179"/>
      <c r="E1048" s="179"/>
      <c r="F1048" s="179"/>
      <c r="G1048" s="179"/>
      <c r="H1048" s="179"/>
      <c r="I1048" s="179"/>
      <c r="J1048" s="179"/>
      <c r="K1048" s="179"/>
      <c r="L1048" s="179"/>
      <c r="M1048" s="179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</row>
    <row r="1049" ht="12.0" customHeight="1">
      <c r="B1049" s="179"/>
      <c r="C1049" s="179"/>
      <c r="D1049" s="179"/>
      <c r="E1049" s="179"/>
      <c r="F1049" s="179"/>
      <c r="G1049" s="179"/>
      <c r="H1049" s="179"/>
      <c r="I1049" s="179"/>
      <c r="J1049" s="179"/>
      <c r="K1049" s="179"/>
      <c r="L1049" s="179"/>
      <c r="M1049" s="179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</row>
    <row r="1050" ht="12.0" customHeight="1">
      <c r="B1050" s="179"/>
      <c r="C1050" s="179"/>
      <c r="D1050" s="179"/>
      <c r="E1050" s="179"/>
      <c r="F1050" s="179"/>
      <c r="G1050" s="179"/>
      <c r="H1050" s="179"/>
      <c r="I1050" s="179"/>
      <c r="J1050" s="179"/>
      <c r="K1050" s="179"/>
      <c r="L1050" s="179"/>
      <c r="M1050" s="179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</row>
    <row r="1051" ht="12.0" customHeight="1">
      <c r="B1051" s="179"/>
      <c r="C1051" s="179"/>
      <c r="D1051" s="179"/>
      <c r="E1051" s="179"/>
      <c r="F1051" s="179"/>
      <c r="G1051" s="179"/>
      <c r="H1051" s="179"/>
      <c r="I1051" s="179"/>
      <c r="J1051" s="179"/>
      <c r="K1051" s="179"/>
      <c r="L1051" s="179"/>
      <c r="M1051" s="179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</row>
    <row r="1052" ht="12.0" customHeight="1">
      <c r="B1052" s="179"/>
      <c r="C1052" s="179"/>
      <c r="D1052" s="179"/>
      <c r="E1052" s="179"/>
      <c r="F1052" s="179"/>
      <c r="G1052" s="179"/>
      <c r="H1052" s="179"/>
      <c r="I1052" s="179"/>
      <c r="J1052" s="179"/>
      <c r="K1052" s="179"/>
      <c r="L1052" s="179"/>
      <c r="M1052" s="179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</row>
    <row r="1053" ht="12.0" customHeight="1">
      <c r="B1053" s="179"/>
      <c r="C1053" s="179"/>
      <c r="D1053" s="179"/>
      <c r="E1053" s="179"/>
      <c r="F1053" s="179"/>
      <c r="G1053" s="179"/>
      <c r="H1053" s="179"/>
      <c r="I1053" s="179"/>
      <c r="J1053" s="179"/>
      <c r="K1053" s="179"/>
      <c r="L1053" s="179"/>
      <c r="M1053" s="179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</row>
  </sheetData>
  <mergeCells count="2">
    <mergeCell ref="B58:C58"/>
    <mergeCell ref="B89:C89"/>
  </mergeCells>
  <printOptions/>
  <pageMargins bottom="1.0" footer="0.0" header="0.0" left="0.7500000000000001" right="0.7500000000000001" top="1.0"/>
  <pageSetup paperSize="9" orientation="landscape"/>
  <drawing r:id="rId1"/>
</worksheet>
</file>